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84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باز'!$A$1:$F$227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غیربرخط'!$B$5:$B$8,'نسبت معاملات برخط و غیربرخط'!$B$10)</definedName>
    <definedName name="_xlchart.v1.0" localSheetId="4" hidden="1">('نسبت معاملات برخط و غیربرخط'!$B$23,'نسبت معاملات برخط و غیربرخط'!$B$18:$B$21)</definedName>
    <definedName name="_xlchart.v1.0" localSheetId="34" hidden="1">('نسبت معاملات برخط و غیربرخط'!$B$10,'نسبت معاملات برخط و غیربرخط'!$B$5:$B$8)</definedName>
    <definedName name="_xlchart.v1.0" localSheetId="32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1" hidden="1">('نسبت معاملات برخط و غیربرخط'!$B$23,'نسبت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4" hidden="1">('نسبت معاملات برخط و غیربرخط'!$B$5:$B$8,'نسبت معاملات برخط و غیربرخط'!$B$10)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5" hidden="1">('نسبت معاملات برخط و غیربرخط'!$B$10,'نسبت معاملات برخط و غیربرخط'!$B$5:$B$8)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غیربرخط'!$B$23,'نسبت معاملات برخط و غیربرخط'!$B$18:$B$21)</definedName>
    <definedName name="_xlchart.v1.0" localSheetId="21" hidden="1">('نسبت معاملات برخط و غیربرخط'!$B$23,'نسبت معاملات برخط و غیربرخط'!$B$18:$B$21)</definedName>
    <definedName name="_xlchart.v1.0" localSheetId="23" hidden="1">('نسبت معاملات برخط و غیربرخط'!$B$23,'نسبت معاملات برخط و غیربرخط'!$B$18:$B$21)</definedName>
    <definedName name="_xlchart.v1.0" localSheetId="6" hidden="1">('نسبت معاملات برخط و غیربرخط'!$B$10,'نسبت معاملات برخط و غیربرخط'!$B$5:$B$8)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غیربرخط'!$B$23,'نسبت معاملات برخط و غیربرخط'!$B$18:$B$21)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غیربرخط'!$C$23,'نسبت معاملات برخط و غیربرخط'!$C$18:$C$21)</definedName>
    <definedName name="_xlchart.v1.1" localSheetId="40" hidden="1">('نسبت معاملات برخط و غیربرخط'!$B$10,'نسبت معاملات برخط و غیربرخط'!$B$5:$B$8)</definedName>
    <definedName name="_xlchart.v1.1" localSheetId="4" hidden="1">('نسبت معاملات برخط و غیربرخط'!$C$23,'نسبت معاملات برخط و غیربرخط'!$C$18:$C$21)</definedName>
    <definedName name="_xlchart.v1.1" localSheetId="34" hidden="1">('نسبت معاملات برخط و غیربرخط'!$B$5:$B$8,'نسبت معاملات برخط و غیربرخط'!$B$10)</definedName>
    <definedName name="_xlchart.v1.1" localSheetId="32" hidden="1">('نسبت معاملات برخط و غیربرخط'!$C$23,'نسبت معاملات برخط و غیربرخط'!$C$18:$C$21)</definedName>
    <definedName name="_xlchart.v1.1" localSheetId="33" hidden="1">('نسبت معاملات برخط و غیربرخط'!$C$23,'نسبت معاملات برخط و غیربرخط'!$C$18:$C$21)</definedName>
    <definedName name="_xlchart.v1.1" localSheetId="31" hidden="1">('نسبت معاملات برخط و غیربرخط'!$C$23,'نسبت معاملات برخط و غیربرخط'!$C$18:$C$21)</definedName>
    <definedName name="_xlchart.v1.1" localSheetId="30" hidden="1">('نسبت معاملات برخط و غیربرخط'!$C$23,'نسبت معاملات برخط و غیربرخط'!$C$18:$C$21)</definedName>
    <definedName name="_xlchart.v1.1" localSheetId="44" hidden="1">('نسبت معاملات برخط و غیربرخط'!$B$10,'نسبت معاملات برخط و غیربرخط'!$B$5:$B$8)</definedName>
    <definedName name="_xlchart.v1.1" localSheetId="25" hidden="1">('نسبت معاملات برخط و غیربرخط'!$C$23,'نسبت معاملات برخط و غیربرخط'!$C$18:$C$21)</definedName>
    <definedName name="_xlchart.v1.1" localSheetId="27" hidden="1">('نسبت معاملات برخط و غیربرخط'!$C$23,'نسبت معاملات برخط و غیربرخط'!$C$18:$C$21)</definedName>
    <definedName name="_xlchart.v1.1" localSheetId="45" hidden="1">('نسبت معاملات برخط و غیربرخط'!$B$5:$B$8,'نسبت معاملات برخط و غیربرخط'!$B$10)</definedName>
    <definedName name="_xlchart.v1.1" localSheetId="7" hidden="1">('نسبت معاملات برخط و غیربرخط'!$C$23,'نسبت معاملات برخط و غیربرخط'!$C$18:$C$21)</definedName>
    <definedName name="_xlchart.v1.1" localSheetId="8" hidden="1">('نسبت معاملات برخط و غیربرخط'!$C$23,'نسبت معاملات برخط و غیربرخط'!$C$18:$C$21)</definedName>
    <definedName name="_xlchart.v1.1" localSheetId="21" hidden="1">('نسبت معاملات برخط و غیربرخط'!$C$23,'نسبت معاملات برخط و غیربرخط'!$C$18:$C$21)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غیربرخط'!$C$5:$C$8,'نسبت معاملات برخط و غیربرخط'!$C$10)</definedName>
    <definedName name="_xlchart.v1.1" localSheetId="29" hidden="1">('نسبت معاملات برخط و غیربرخط'!$C$23,'نسبت معاملات برخط و غیربرخط'!$C$18:$C$21)</definedName>
    <definedName name="_xlchart.v1.1" localSheetId="28" hidden="1">('نسبت معاملات برخط و غیربرخط'!$C$23,'نسبت معاملات برخط و غیربرخط'!$C$18:$C$21)</definedName>
    <definedName name="_xlchart.v1.1" localSheetId="24" hidden="1">('نسبت معاملات برخط و غیربرخط'!$C$23,'نسبت معاملات برخط و غیربرخط'!$C$18:$C$21)</definedName>
    <definedName name="_xlchart.v1.1" hidden="1">'ارزش بازار سهام'!$A$21:$B$26</definedName>
    <definedName name="_xlchart.v1.2" localSheetId="26" hidden="1">('نسبت معاملات برخط و غیربرخط'!$B$23,'نسبت معاملات برخط و غیربرخط'!$B$18:$B$21)</definedName>
    <definedName name="_xlchart.v1.2" localSheetId="40" hidden="1">('نسبت معاملات برخط و غیربرخط'!$C$23,'نسبت معاملات برخط و غیربرخط'!$C$18:$C$21)</definedName>
    <definedName name="_xlchart.v1.2" localSheetId="4" hidden="1">('نسبت معاملات برخط و غیربرخط'!$B$23,'نسبت معاملات برخط و غیربرخط'!$B$18:$B$21)</definedName>
    <definedName name="_xlchart.v1.2" localSheetId="34" hidden="1">('نسبت معاملات برخط و غیربرخط'!$B$23,'نسبت معاملات برخط و غیربرخط'!$B$18:$B$21)</definedName>
    <definedName name="_xlchart.v1.2" localSheetId="32" hidden="1">('نسبت معاملات برخط و غیربرخط'!$B$23,'نسبت معاملات برخط و غیربرخط'!$B$18:$B$21)</definedName>
    <definedName name="_xlchart.v1.2" localSheetId="33" hidden="1">('نسبت معاملات برخط و غیربرخط'!$B$23,'نسبت معاملات برخط و غیربرخط'!$B$18:$B$21)</definedName>
    <definedName name="_xlchart.v1.2" localSheetId="31" hidden="1">('نسبت معاملات برخط و غیربرخط'!$B$23,'نسبت معاملات برخط و غیربرخط'!$B$18:$B$21)</definedName>
    <definedName name="_xlchart.v1.2" localSheetId="30" hidden="1">('نسبت معاملات برخط و غیربرخط'!$B$23,'نسبت معاملات برخط و غیربرخط'!$B$18:$B$21)</definedName>
    <definedName name="_xlchart.v1.2" localSheetId="44" hidden="1">('نسبت معاملات برخط و غیربرخط'!$C$23,'نسبت معاملات برخط و غیربرخط'!$C$18:$C$21)</definedName>
    <definedName name="_xlchart.v1.2" localSheetId="25" hidden="1">('نسبت معاملات برخط و غیربرخط'!$B$23,'نسبت معاملات برخط و غیربرخط'!$B$18:$B$21)</definedName>
    <definedName name="_xlchart.v1.2" localSheetId="27" hidden="1">('نسبت معاملات برخط و غیربرخط'!$B$23,'نسبت معاملات برخط و غیربرخط'!$B$18:$B$21)</definedName>
    <definedName name="_xlchart.v1.2" localSheetId="45" hidden="1">('نسبت معاملات برخط و غیربرخط'!$B$23,'نسبت معاملات برخط و غیربرخط'!$B$18:$B$21)</definedName>
    <definedName name="_xlchart.v1.2" localSheetId="7" hidden="1">('نسبت معاملات برخط و غیربرخط'!$B$23,'نسبت معاملات برخط و غیربرخط'!$B$18:$B$21)</definedName>
    <definedName name="_xlchart.v1.2" localSheetId="8" hidden="1">('نسبت معاملات برخط و غیربرخط'!$B$23,'نسبت معاملات برخط و غیربرخط'!$B$18:$B$21)</definedName>
    <definedName name="_xlchart.v1.2" localSheetId="21" hidden="1">('نسبت معاملات برخط و غیربرخط'!$B$23,'نسبت معاملات برخط و غیربرخط'!$B$18:$B$21)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غیربرخط'!$B$23,'نسبت معاملات برخط و غیربرخط'!$B$18:$B$21)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2" hidden="1">'ارزش بازار سهام'!$D$21:$D$26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('نسبت معاملات برخط و غیربرخط'!$B$23,'نسبت معاملات برخط و غیربرخط'!$B$18:$B$21)</definedName>
    <definedName name="_xlchart.v1.3" localSheetId="4" hidden="1">('نسبت معاملات برخط و غیربرخط'!$B$10,'نسبت معاملات برخط و غیربرخط'!$B$5:$B$8)</definedName>
    <definedName name="_xlchart.v1.3" localSheetId="34" hidden="1">('نسبت معاملات برخط و غیربرخط'!$B$23,'نسبت معاملات برخط و غیربرخط'!$B$18:$B$21)</definedName>
    <definedName name="_xlchart.v1.3" localSheetId="32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1" hidden="1">('نسبت معاملات برخط و غیربرخط'!$B$10,'نسبت معاملات برخط و غیربرخط'!$B$5:$B$8)</definedName>
    <definedName name="_xlchart.v1.3" localSheetId="30" hidden="1">('نسبت معاملات برخط و غیربرخط'!$B$10,'نسبت معاملات برخط و غیربرخط'!$B$5:$B$8)</definedName>
    <definedName name="_xlchart.v1.3" localSheetId="44" hidden="1">('نسبت معاملات برخط و غیربرخط'!$B$23,'نسبت معاملات برخط و غیربرخط'!$B$18:$B$21)</definedName>
    <definedName name="_xlchart.v1.3" localSheetId="25" hidden="1">('نسبت معاملات برخط و غیربرخط'!$B$10,'نسبت معاملات برخط و غیربرخط'!$B$5:$B$8)</definedName>
    <definedName name="_xlchart.v1.3" localSheetId="27" hidden="1">('نسبت معاملات برخط و غیربرخط'!$B$10,'نسبت معاملات برخط و غیربرخط'!$B$5:$B$8)</definedName>
    <definedName name="_xlchart.v1.3" localSheetId="45" hidden="1">('نسبت معاملات برخط و غیربرخط'!$C$23,'نسبت معاملات برخط و غیربرخط'!$C$18:$C$21)</definedName>
    <definedName name="_xlchart.v1.3" localSheetId="7" hidden="1">('نسبت معاملات برخط و غیربرخط'!$B$10,'نسبت معاملات برخط و غیربرخط'!$B$5:$B$8)</definedName>
    <definedName name="_xlchart.v1.3" localSheetId="8" hidden="1">('نسبت معاملات برخط و غیربرخط'!$B$10,'نسبت معاملات برخط و غیربرخط'!$B$5:$B$8)</definedName>
    <definedName name="_xlchart.v1.3" localSheetId="21" hidden="1">('نسبت معاملات برخط و غیربرخط'!$B$10,'نسبت معاملات برخط و غیربرخط'!$B$5:$B$8)</definedName>
    <definedName name="_xlchart.v1.3" localSheetId="23" hidden="1">('نسبت معاملات برخط و غیربرخط'!$B$10,'نسبت معاملات برخط و غیربرخط'!$B$5:$B$8)</definedName>
    <definedName name="_xlchart.v1.3" localSheetId="6" hidden="1">('نسبت معاملات برخط و غیربرخط'!$B$23,'نسبت معاملات برخط و غیربرخط'!$B$18:$B$21)</definedName>
    <definedName name="_xlchart.v1.3" localSheetId="29" hidden="1">('نسبت معاملات برخط و غیربرخط'!$B$10,'نسبت معاملات برخط و غیربرخط'!$B$5:$B$8)</definedName>
    <definedName name="_xlchart.v1.3" localSheetId="28" hidden="1">('نسبت معاملات برخط و غیربرخط'!$B$10,'نسبت معاملات برخط و غیربرخط'!$B$5:$B$8)</definedName>
    <definedName name="_xlchart.v1.3" localSheetId="24" hidden="1">('نسبت معاملات برخط و غیربرخط'!$B$10,'نسبت معاملات برخط و غیربرخط'!$B$5:$B$8)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L5" i="220" l="1"/>
  <c r="I13" i="219"/>
  <c r="I12" i="219"/>
  <c r="I11" i="219"/>
  <c r="I10" i="219"/>
  <c r="AA6" i="219"/>
  <c r="F16" i="218"/>
  <c r="D16" i="218"/>
  <c r="F15" i="218"/>
  <c r="D15" i="218"/>
  <c r="F14" i="218"/>
  <c r="D14" i="218"/>
  <c r="G17" i="218"/>
  <c r="G16" i="218"/>
  <c r="G15" i="218"/>
  <c r="G14" i="218"/>
  <c r="E16" i="218"/>
  <c r="E15" i="218"/>
  <c r="E14" i="218"/>
  <c r="B12" i="211" l="1"/>
  <c r="B11" i="211"/>
  <c r="B10" i="211"/>
  <c r="B9" i="211"/>
  <c r="B8" i="211"/>
  <c r="AB6" i="212"/>
  <c r="AA31" i="216" l="1"/>
  <c r="AA6" i="216"/>
  <c r="AA81" i="215"/>
  <c r="AA56" i="215"/>
  <c r="AA10" i="215" l="1"/>
  <c r="AA24" i="215" s="1"/>
  <c r="AA8" i="215"/>
  <c r="AA2" i="215"/>
  <c r="AA22" i="215" s="1"/>
  <c r="AA18" i="215" l="1"/>
  <c r="AA23" i="215"/>
  <c r="AA25" i="215" s="1"/>
  <c r="AA44" i="214"/>
  <c r="B32" i="214"/>
  <c r="AB21" i="214"/>
  <c r="AB20" i="214"/>
  <c r="AB19" i="214"/>
  <c r="AB18" i="214"/>
  <c r="AB17" i="214"/>
  <c r="AB16" i="214"/>
  <c r="AB15" i="214"/>
  <c r="AB14" i="214"/>
  <c r="AB13" i="214"/>
  <c r="AB12" i="214"/>
  <c r="AB11" i="214"/>
  <c r="AB10" i="214"/>
  <c r="AB9" i="214"/>
  <c r="AB8" i="214"/>
  <c r="AB7" i="214"/>
  <c r="AB6" i="214"/>
  <c r="AB5" i="214"/>
  <c r="AB4" i="214"/>
  <c r="AB3" i="214"/>
  <c r="AA7" i="214"/>
  <c r="AA12" i="214"/>
  <c r="AA10" i="214"/>
  <c r="AA3" i="214"/>
  <c r="AA21" i="214" l="1"/>
  <c r="AB5" i="165" l="1"/>
  <c r="AC4" i="208"/>
  <c r="AC5" i="208"/>
  <c r="AC3" i="208"/>
  <c r="AB5" i="208"/>
  <c r="AI32" i="213" l="1"/>
  <c r="AI42" i="213" s="1"/>
  <c r="AG32" i="213"/>
  <c r="C9" i="213"/>
  <c r="D9" i="213"/>
  <c r="E9" i="213"/>
  <c r="F9" i="213"/>
  <c r="G9" i="213"/>
  <c r="H9" i="213"/>
  <c r="I9" i="213"/>
  <c r="J9" i="213"/>
  <c r="K9" i="213"/>
  <c r="L9" i="213"/>
  <c r="M9" i="213"/>
  <c r="N9" i="213"/>
  <c r="O9" i="213"/>
  <c r="P9" i="213"/>
  <c r="Q9" i="213"/>
  <c r="R9" i="213"/>
  <c r="S9" i="213"/>
  <c r="T9" i="213"/>
  <c r="U9" i="213"/>
  <c r="V9" i="213"/>
  <c r="W9" i="213"/>
  <c r="X9" i="213"/>
  <c r="Y9" i="213"/>
  <c r="Z9" i="213"/>
  <c r="AA9" i="213"/>
  <c r="AB9" i="213"/>
  <c r="AC9" i="213"/>
  <c r="AD9" i="213"/>
  <c r="AE9" i="213"/>
  <c r="AF9" i="213"/>
  <c r="AG9" i="213"/>
  <c r="AI9" i="213"/>
  <c r="AI11" i="213" s="1"/>
  <c r="B5" i="220" l="1"/>
  <c r="C5" i="220"/>
  <c r="D5" i="220"/>
  <c r="E5" i="220"/>
  <c r="F5" i="220"/>
  <c r="G5" i="220"/>
  <c r="H5" i="220"/>
  <c r="I5" i="220"/>
  <c r="J5" i="220"/>
  <c r="K5" i="220"/>
  <c r="L5" i="220"/>
  <c r="M5" i="220"/>
  <c r="N5" i="220"/>
  <c r="O5" i="220"/>
  <c r="P5" i="220"/>
  <c r="Q5" i="220"/>
  <c r="R5" i="220"/>
  <c r="S5" i="220"/>
  <c r="T5" i="220"/>
  <c r="U5" i="220"/>
  <c r="V5" i="220"/>
  <c r="W5" i="220"/>
  <c r="X5" i="220"/>
  <c r="Y5" i="220"/>
  <c r="Z5" i="220"/>
  <c r="AA5" i="220"/>
  <c r="AB5" i="220"/>
  <c r="AC5" i="220"/>
  <c r="AD5" i="220"/>
  <c r="AE5" i="220"/>
  <c r="AF5" i="220"/>
  <c r="AG5" i="220"/>
  <c r="AH5" i="220"/>
  <c r="AI5" i="220"/>
  <c r="AK5" i="220"/>
  <c r="F11" i="219"/>
  <c r="F12" i="219"/>
  <c r="F13" i="219"/>
  <c r="F10" i="219"/>
  <c r="Z6" i="219"/>
  <c r="F17" i="218" l="1"/>
  <c r="F18" i="218" l="1"/>
  <c r="E18" i="218"/>
  <c r="AA6" i="212" l="1"/>
  <c r="B18" i="218" l="1"/>
  <c r="C18" i="218"/>
  <c r="H18" i="218"/>
  <c r="I18" i="218"/>
  <c r="J18" i="218"/>
  <c r="K18" i="218"/>
  <c r="L18" i="218"/>
  <c r="M18" i="218"/>
  <c r="B31" i="216" l="1"/>
  <c r="C31" i="216"/>
  <c r="D31" i="216"/>
  <c r="E31" i="216"/>
  <c r="F31" i="216"/>
  <c r="G31" i="216"/>
  <c r="H31" i="216"/>
  <c r="I31" i="216"/>
  <c r="J31" i="216"/>
  <c r="K31" i="216"/>
  <c r="L31" i="216"/>
  <c r="M31" i="216"/>
  <c r="N31" i="216"/>
  <c r="O31" i="216"/>
  <c r="P31" i="216"/>
  <c r="Q31" i="216"/>
  <c r="R31" i="216"/>
  <c r="S31" i="216"/>
  <c r="T31" i="216"/>
  <c r="U31" i="216"/>
  <c r="V31" i="216"/>
  <c r="W31" i="216"/>
  <c r="X31" i="216"/>
  <c r="Y31" i="216"/>
  <c r="B6" i="216"/>
  <c r="C6" i="216"/>
  <c r="D6" i="216"/>
  <c r="E6" i="216"/>
  <c r="F6" i="216"/>
  <c r="G6" i="216"/>
  <c r="H6" i="216"/>
  <c r="I6" i="216"/>
  <c r="J6" i="216"/>
  <c r="K6" i="216"/>
  <c r="L6" i="216"/>
  <c r="M6" i="216"/>
  <c r="N6" i="216"/>
  <c r="O6" i="216"/>
  <c r="P6" i="216"/>
  <c r="Q6" i="216"/>
  <c r="R6" i="216"/>
  <c r="S6" i="216"/>
  <c r="T6" i="216"/>
  <c r="U6" i="216"/>
  <c r="V6" i="216"/>
  <c r="W6" i="216"/>
  <c r="X6" i="216"/>
  <c r="Y6" i="216"/>
  <c r="Z31" i="216"/>
  <c r="Z6" i="216"/>
  <c r="Z44" i="214" l="1"/>
  <c r="B44" i="214"/>
  <c r="C44" i="214"/>
  <c r="D44" i="214"/>
  <c r="E44" i="214"/>
  <c r="F44" i="214"/>
  <c r="G44" i="214"/>
  <c r="H44" i="214"/>
  <c r="I44" i="214"/>
  <c r="J44" i="214"/>
  <c r="K44" i="214"/>
  <c r="L44" i="214"/>
  <c r="M44" i="214"/>
  <c r="N44" i="214"/>
  <c r="O44" i="214"/>
  <c r="P44" i="214"/>
  <c r="Q44" i="214"/>
  <c r="R44" i="214"/>
  <c r="S44" i="214"/>
  <c r="T44" i="214"/>
  <c r="U44" i="214"/>
  <c r="V44" i="214"/>
  <c r="W44" i="214"/>
  <c r="X44" i="214"/>
  <c r="Y44" i="214"/>
  <c r="B81" i="215"/>
  <c r="C81" i="215"/>
  <c r="D81" i="215"/>
  <c r="E81" i="215"/>
  <c r="F81" i="215"/>
  <c r="G81" i="215"/>
  <c r="H81" i="215"/>
  <c r="I81" i="215"/>
  <c r="J81" i="215"/>
  <c r="K81" i="215"/>
  <c r="L81" i="215"/>
  <c r="M81" i="215"/>
  <c r="N81" i="215"/>
  <c r="O81" i="215"/>
  <c r="P81" i="215"/>
  <c r="Q81" i="215"/>
  <c r="R81" i="215"/>
  <c r="S81" i="215"/>
  <c r="T81" i="215"/>
  <c r="U81" i="215"/>
  <c r="V81" i="215"/>
  <c r="W81" i="215"/>
  <c r="X81" i="215"/>
  <c r="Y81" i="215"/>
  <c r="Z81" i="215"/>
  <c r="Z56" i="215"/>
  <c r="B56" i="215"/>
  <c r="C56" i="215"/>
  <c r="D56" i="215"/>
  <c r="E56" i="215"/>
  <c r="F56" i="215"/>
  <c r="G56" i="215"/>
  <c r="H56" i="215"/>
  <c r="X56" i="215"/>
  <c r="Z10" i="215"/>
  <c r="Z24" i="215" s="1"/>
  <c r="Z8" i="215"/>
  <c r="Z23" i="215" s="1"/>
  <c r="Z2" i="215"/>
  <c r="Z22" i="215" s="1"/>
  <c r="B10" i="215"/>
  <c r="B24" i="215" s="1"/>
  <c r="C10" i="215"/>
  <c r="C24" i="215" s="1"/>
  <c r="D10" i="215"/>
  <c r="D24" i="215" s="1"/>
  <c r="E10" i="215"/>
  <c r="E24" i="215" s="1"/>
  <c r="F10" i="215"/>
  <c r="F24" i="215" s="1"/>
  <c r="G10" i="215"/>
  <c r="G24" i="215" s="1"/>
  <c r="H10" i="215"/>
  <c r="H24" i="215" s="1"/>
  <c r="I10" i="215"/>
  <c r="I24" i="215" s="1"/>
  <c r="J10" i="215"/>
  <c r="J24" i="215" s="1"/>
  <c r="K10" i="215"/>
  <c r="K24" i="215" s="1"/>
  <c r="L10" i="215"/>
  <c r="L24" i="215" s="1"/>
  <c r="M10" i="215"/>
  <c r="M24" i="215" s="1"/>
  <c r="N10" i="215"/>
  <c r="N24" i="215" s="1"/>
  <c r="O10" i="215"/>
  <c r="O24" i="215" s="1"/>
  <c r="P10" i="215"/>
  <c r="P24" i="215" s="1"/>
  <c r="Q10" i="215"/>
  <c r="Q24" i="215" s="1"/>
  <c r="R10" i="215"/>
  <c r="R24" i="215" s="1"/>
  <c r="S10" i="215"/>
  <c r="S24" i="215" s="1"/>
  <c r="T10" i="215"/>
  <c r="T24" i="215" s="1"/>
  <c r="U10" i="215"/>
  <c r="U24" i="215" s="1"/>
  <c r="V10" i="215"/>
  <c r="V24" i="215" s="1"/>
  <c r="W10" i="215"/>
  <c r="W24" i="215" s="1"/>
  <c r="X10" i="215"/>
  <c r="X24" i="215" s="1"/>
  <c r="Y10" i="215"/>
  <c r="Y24" i="215" s="1"/>
  <c r="B8" i="215"/>
  <c r="B23" i="215" s="1"/>
  <c r="C8" i="215"/>
  <c r="C23" i="215" s="1"/>
  <c r="D8" i="215"/>
  <c r="D23" i="215" s="1"/>
  <c r="E8" i="215"/>
  <c r="E23" i="215" s="1"/>
  <c r="F8" i="215"/>
  <c r="F23" i="215" s="1"/>
  <c r="G8" i="215"/>
  <c r="G23" i="215" s="1"/>
  <c r="H8" i="215"/>
  <c r="H23" i="215" s="1"/>
  <c r="I8" i="215"/>
  <c r="I23" i="215" s="1"/>
  <c r="J8" i="215"/>
  <c r="J23" i="215" s="1"/>
  <c r="K8" i="215"/>
  <c r="K23" i="215" s="1"/>
  <c r="L8" i="215"/>
  <c r="L23" i="215" s="1"/>
  <c r="M8" i="215"/>
  <c r="M23" i="215" s="1"/>
  <c r="N8" i="215"/>
  <c r="N23" i="215" s="1"/>
  <c r="O8" i="215"/>
  <c r="O23" i="215" s="1"/>
  <c r="P8" i="215"/>
  <c r="P23" i="215" s="1"/>
  <c r="Q8" i="215"/>
  <c r="Q23" i="215" s="1"/>
  <c r="R8" i="215"/>
  <c r="R23" i="215" s="1"/>
  <c r="S8" i="215"/>
  <c r="S23" i="215" s="1"/>
  <c r="T8" i="215"/>
  <c r="T23" i="215" s="1"/>
  <c r="U8" i="215"/>
  <c r="U23" i="215" s="1"/>
  <c r="V8" i="215"/>
  <c r="V23" i="215" s="1"/>
  <c r="W8" i="215"/>
  <c r="W23" i="215" s="1"/>
  <c r="X8" i="215"/>
  <c r="X23" i="215" s="1"/>
  <c r="Y8" i="215"/>
  <c r="Y23" i="215" s="1"/>
  <c r="B2" i="215"/>
  <c r="B22" i="215" s="1"/>
  <c r="C2" i="215"/>
  <c r="C22" i="215" s="1"/>
  <c r="C25" i="215" s="1"/>
  <c r="D2" i="215"/>
  <c r="D18" i="215" s="1"/>
  <c r="E2" i="215"/>
  <c r="E22" i="215" s="1"/>
  <c r="F2" i="215"/>
  <c r="F22" i="215" s="1"/>
  <c r="F25" i="215" s="1"/>
  <c r="G2" i="215"/>
  <c r="G22" i="215" s="1"/>
  <c r="G25" i="215" s="1"/>
  <c r="H2" i="215"/>
  <c r="H18" i="215" s="1"/>
  <c r="I2" i="215"/>
  <c r="I22" i="215" s="1"/>
  <c r="J2" i="215"/>
  <c r="J18" i="215" s="1"/>
  <c r="K2" i="215"/>
  <c r="K22" i="215" s="1"/>
  <c r="K25" i="215" s="1"/>
  <c r="L2" i="215"/>
  <c r="L18" i="215" s="1"/>
  <c r="M2" i="215"/>
  <c r="M22" i="215" s="1"/>
  <c r="N2" i="215"/>
  <c r="N18" i="215" s="1"/>
  <c r="O2" i="215"/>
  <c r="O18" i="215" s="1"/>
  <c r="P2" i="215"/>
  <c r="P18" i="215" s="1"/>
  <c r="Q2" i="215"/>
  <c r="Q18" i="215" s="1"/>
  <c r="R2" i="215"/>
  <c r="R18" i="215" s="1"/>
  <c r="S2" i="215"/>
  <c r="S18" i="215" s="1"/>
  <c r="T2" i="215"/>
  <c r="T18" i="215" s="1"/>
  <c r="U2" i="215"/>
  <c r="U22" i="215" s="1"/>
  <c r="V2" i="215"/>
  <c r="V18" i="215" s="1"/>
  <c r="W2" i="215"/>
  <c r="W18" i="215" s="1"/>
  <c r="X2" i="215"/>
  <c r="X22" i="215" s="1"/>
  <c r="Y2" i="215"/>
  <c r="Y18" i="215" s="1"/>
  <c r="B12" i="214"/>
  <c r="C12" i="214"/>
  <c r="D12" i="214"/>
  <c r="E12" i="214"/>
  <c r="F12" i="214"/>
  <c r="G12" i="214"/>
  <c r="H12" i="214"/>
  <c r="I12" i="214"/>
  <c r="J12" i="214"/>
  <c r="K12" i="214"/>
  <c r="L12" i="214"/>
  <c r="M12" i="214"/>
  <c r="N12" i="214"/>
  <c r="O12" i="214"/>
  <c r="P12" i="214"/>
  <c r="Q12" i="214"/>
  <c r="R12" i="214"/>
  <c r="S12" i="214"/>
  <c r="T12" i="214"/>
  <c r="U12" i="214"/>
  <c r="V12" i="214"/>
  <c r="W12" i="214"/>
  <c r="X12" i="214"/>
  <c r="B10" i="214"/>
  <c r="C10" i="214"/>
  <c r="D10" i="214"/>
  <c r="E10" i="214"/>
  <c r="F10" i="214"/>
  <c r="G10" i="214"/>
  <c r="H10" i="214"/>
  <c r="I10" i="214"/>
  <c r="J10" i="214"/>
  <c r="K10" i="214"/>
  <c r="L10" i="214"/>
  <c r="M10" i="214"/>
  <c r="N10" i="214"/>
  <c r="O10" i="214"/>
  <c r="P10" i="214"/>
  <c r="Q10" i="214"/>
  <c r="R10" i="214"/>
  <c r="S10" i="214"/>
  <c r="T10" i="214"/>
  <c r="U10" i="214"/>
  <c r="V10" i="214"/>
  <c r="W10" i="214"/>
  <c r="X10" i="214"/>
  <c r="Y10" i="214"/>
  <c r="B3" i="214"/>
  <c r="C3" i="214"/>
  <c r="C21" i="214" s="1"/>
  <c r="D3" i="214"/>
  <c r="E3" i="214"/>
  <c r="F3" i="214"/>
  <c r="G3" i="214"/>
  <c r="G21" i="214" s="1"/>
  <c r="H3" i="214"/>
  <c r="I3" i="214"/>
  <c r="J3" i="214"/>
  <c r="K3" i="214"/>
  <c r="K21" i="214" s="1"/>
  <c r="L3" i="214"/>
  <c r="M3" i="214"/>
  <c r="N3" i="214"/>
  <c r="O3" i="214"/>
  <c r="O21" i="214" s="1"/>
  <c r="P3" i="214"/>
  <c r="Q3" i="214"/>
  <c r="R3" i="214"/>
  <c r="S3" i="214"/>
  <c r="S21" i="214" s="1"/>
  <c r="T3" i="214"/>
  <c r="U3" i="214"/>
  <c r="V3" i="214"/>
  <c r="W3" i="214"/>
  <c r="W21" i="214" s="1"/>
  <c r="X25" i="215" l="1"/>
  <c r="F18" i="215"/>
  <c r="N22" i="215"/>
  <c r="N25" i="215" s="1"/>
  <c r="B25" i="215"/>
  <c r="J22" i="215"/>
  <c r="J25" i="215" s="1"/>
  <c r="Z25" i="215"/>
  <c r="C18" i="215"/>
  <c r="V22" i="215"/>
  <c r="V25" i="215" s="1"/>
  <c r="K18" i="215"/>
  <c r="U25" i="215"/>
  <c r="M25" i="215"/>
  <c r="I25" i="215"/>
  <c r="E25" i="215"/>
  <c r="G18" i="215"/>
  <c r="R22" i="215"/>
  <c r="R25" i="215" s="1"/>
  <c r="Q22" i="215"/>
  <c r="Q25" i="215" s="1"/>
  <c r="U18" i="215"/>
  <c r="M18" i="215"/>
  <c r="I18" i="215"/>
  <c r="E18" i="215"/>
  <c r="T22" i="215"/>
  <c r="T25" i="215" s="1"/>
  <c r="P22" i="215"/>
  <c r="P25" i="215" s="1"/>
  <c r="L22" i="215"/>
  <c r="L25" i="215" s="1"/>
  <c r="H22" i="215"/>
  <c r="H25" i="215" s="1"/>
  <c r="D22" i="215"/>
  <c r="D25" i="215" s="1"/>
  <c r="Y22" i="215"/>
  <c r="B18" i="215"/>
  <c r="W22" i="215"/>
  <c r="W25" i="215" s="1"/>
  <c r="S22" i="215"/>
  <c r="S25" i="215" s="1"/>
  <c r="O22" i="215"/>
  <c r="O25" i="215" s="1"/>
  <c r="Z18" i="215"/>
  <c r="X18" i="215"/>
  <c r="T21" i="214"/>
  <c r="P21" i="214"/>
  <c r="L21" i="214"/>
  <c r="H21" i="214"/>
  <c r="D21" i="214"/>
  <c r="U21" i="214"/>
  <c r="Q21" i="214"/>
  <c r="M21" i="214"/>
  <c r="I21" i="214"/>
  <c r="E21" i="214"/>
  <c r="N21" i="214"/>
  <c r="J21" i="214"/>
  <c r="F21" i="214"/>
  <c r="B21" i="214"/>
  <c r="V21" i="214"/>
  <c r="R21" i="214"/>
  <c r="B35" i="214" l="1"/>
  <c r="C35" i="214" s="1"/>
  <c r="X3" i="214"/>
  <c r="X21" i="214" s="1"/>
  <c r="O11" i="213"/>
  <c r="P11" i="213"/>
  <c r="Q11" i="213"/>
  <c r="R11" i="213"/>
  <c r="S11" i="213"/>
  <c r="T11" i="213"/>
  <c r="V11" i="213"/>
  <c r="W11" i="213"/>
  <c r="X11" i="213"/>
  <c r="Z11" i="213"/>
  <c r="AA11" i="213"/>
  <c r="AB11" i="213"/>
  <c r="AD11" i="213"/>
  <c r="AE11" i="213"/>
  <c r="AF11" i="213"/>
  <c r="AG11" i="213"/>
  <c r="U11" i="213"/>
  <c r="Y11" i="213"/>
  <c r="AC11" i="213"/>
  <c r="C34" i="214" l="1"/>
  <c r="C30" i="214"/>
  <c r="C26" i="214"/>
  <c r="C33" i="214"/>
  <c r="C29" i="214"/>
  <c r="C27" i="214"/>
  <c r="C28" i="214"/>
  <c r="C31" i="214"/>
  <c r="C32" i="214"/>
  <c r="AA5" i="165"/>
  <c r="AA5" i="208"/>
  <c r="Z12" i="214"/>
  <c r="Z10" i="214"/>
  <c r="Z7" i="214"/>
  <c r="Z3" i="214" s="1"/>
  <c r="Z21" i="214" l="1"/>
  <c r="AH42" i="213"/>
  <c r="AH43" i="213" s="1"/>
  <c r="AI44" i="213" l="1"/>
  <c r="AI43" i="213"/>
  <c r="AH9" i="213"/>
  <c r="AH11" i="213" s="1"/>
  <c r="D18" i="218" l="1"/>
  <c r="AJ5" i="220"/>
  <c r="F14" i="219"/>
  <c r="H14" i="219"/>
  <c r="G14" i="219"/>
  <c r="I14" i="219"/>
  <c r="Y6" i="219"/>
  <c r="C14" i="219"/>
  <c r="C4" i="218" l="1"/>
  <c r="C3" i="218"/>
  <c r="C2" i="218"/>
  <c r="C1" i="218"/>
  <c r="G18" i="218"/>
  <c r="O5" i="208" l="1"/>
  <c r="P5" i="208"/>
  <c r="Q5" i="208"/>
  <c r="R5" i="208"/>
  <c r="S5" i="208"/>
  <c r="T5" i="208"/>
  <c r="U5" i="208"/>
  <c r="V5" i="208"/>
  <c r="W5" i="208"/>
  <c r="X5" i="208"/>
  <c r="Y5" i="208"/>
  <c r="Z5" i="208"/>
  <c r="Y56" i="215" l="1"/>
  <c r="Y25" i="215" l="1"/>
  <c r="Y19" i="214"/>
  <c r="Y13" i="214"/>
  <c r="Y12" i="214" s="1"/>
  <c r="Y7" i="214"/>
  <c r="Y3" i="214" s="1"/>
  <c r="Y21" i="214" l="1"/>
  <c r="Z6" i="212"/>
  <c r="AG42" i="213"/>
  <c r="Z5" i="165"/>
  <c r="E14" i="219"/>
  <c r="D14" i="219"/>
  <c r="B14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C8" i="218"/>
  <c r="C7" i="218"/>
  <c r="C6" i="218"/>
  <c r="C5" i="218"/>
  <c r="W56" i="215"/>
  <c r="V56" i="215"/>
  <c r="U56" i="215"/>
  <c r="T56" i="215"/>
  <c r="S56" i="215"/>
  <c r="R56" i="215"/>
  <c r="Q56" i="215"/>
  <c r="P56" i="215"/>
  <c r="O56" i="215"/>
  <c r="N56" i="215"/>
  <c r="M56" i="215"/>
  <c r="L56" i="215"/>
  <c r="K56" i="215"/>
  <c r="J56" i="215"/>
  <c r="I56" i="215"/>
  <c r="AE42" i="213"/>
  <c r="AF44" i="213" s="1"/>
  <c r="AD42" i="213"/>
  <c r="AE44" i="213" s="1"/>
  <c r="AC42" i="213"/>
  <c r="AB42" i="213"/>
  <c r="AA42" i="213"/>
  <c r="AB44" i="213" s="1"/>
  <c r="Z42" i="213"/>
  <c r="AA44" i="213" s="1"/>
  <c r="X42" i="213"/>
  <c r="W42" i="213"/>
  <c r="X44" i="213" s="1"/>
  <c r="V42" i="213"/>
  <c r="W44" i="213" s="1"/>
  <c r="U42" i="213"/>
  <c r="T42" i="213"/>
  <c r="S42" i="213"/>
  <c r="R42" i="213"/>
  <c r="S44" i="213" s="1"/>
  <c r="Q42" i="213"/>
  <c r="R44" i="213" s="1"/>
  <c r="P42" i="213"/>
  <c r="O42" i="213"/>
  <c r="N42" i="213"/>
  <c r="O44" i="213" s="1"/>
  <c r="M42" i="213"/>
  <c r="N44" i="213" s="1"/>
  <c r="L42" i="213"/>
  <c r="K42" i="213"/>
  <c r="K10" i="213" s="1"/>
  <c r="J42" i="213"/>
  <c r="K44" i="213" s="1"/>
  <c r="I42" i="213"/>
  <c r="I10" i="213" s="1"/>
  <c r="I11" i="213" s="1"/>
  <c r="H42" i="213"/>
  <c r="H10" i="213" s="1"/>
  <c r="H11" i="213" s="1"/>
  <c r="G42" i="213"/>
  <c r="G10" i="213" s="1"/>
  <c r="G11" i="213" s="1"/>
  <c r="F42" i="213"/>
  <c r="F10" i="213" s="1"/>
  <c r="F11" i="213" s="1"/>
  <c r="E42" i="213"/>
  <c r="E10" i="213" s="1"/>
  <c r="E11" i="213" s="1"/>
  <c r="D42" i="213"/>
  <c r="D10" i="213" s="1"/>
  <c r="D11" i="213" s="1"/>
  <c r="C42" i="213"/>
  <c r="C10" i="213" s="1"/>
  <c r="C11" i="213" s="1"/>
  <c r="AF32" i="213"/>
  <c r="AF42" i="213" s="1"/>
  <c r="AF43" i="213" s="1"/>
  <c r="Y32" i="213"/>
  <c r="Y42" i="213" s="1"/>
  <c r="J10" i="213"/>
  <c r="J11" i="213" s="1"/>
  <c r="N11" i="213"/>
  <c r="M11" i="213"/>
  <c r="L11" i="213"/>
  <c r="Y6" i="212"/>
  <c r="Y5" i="165"/>
  <c r="K43" i="213" l="1"/>
  <c r="O43" i="213"/>
  <c r="S43" i="213"/>
  <c r="AB43" i="213"/>
  <c r="K11" i="213"/>
  <c r="L43" i="213"/>
  <c r="T43" i="213"/>
  <c r="AC43" i="213"/>
  <c r="AD43" i="213"/>
  <c r="AG43" i="213"/>
  <c r="L44" i="213"/>
  <c r="AG44" i="213"/>
  <c r="T44" i="213"/>
  <c r="P43" i="213"/>
  <c r="X43" i="213"/>
  <c r="P44" i="213"/>
  <c r="Y43" i="213"/>
  <c r="Z43" i="213"/>
  <c r="Z44" i="213"/>
  <c r="M43" i="213"/>
  <c r="Y44" i="213"/>
  <c r="J43" i="213"/>
  <c r="N43" i="213"/>
  <c r="R43" i="213"/>
  <c r="W43" i="213"/>
  <c r="AA43" i="213"/>
  <c r="AE43" i="213"/>
  <c r="M44" i="213"/>
  <c r="Q44" i="213"/>
  <c r="U44" i="213"/>
  <c r="AD44" i="213"/>
  <c r="U43" i="213"/>
  <c r="AC44" i="213"/>
  <c r="Q43" i="213"/>
  <c r="X5" i="165"/>
  <c r="X6" i="212" l="1"/>
  <c r="W5" i="165" l="1"/>
  <c r="W6" i="212" l="1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C5" i="208"/>
  <c r="D5" i="208"/>
  <c r="E5" i="208"/>
  <c r="F5" i="208"/>
  <c r="G5" i="208"/>
  <c r="H5" i="208"/>
  <c r="I5" i="208"/>
  <c r="J5" i="208"/>
  <c r="K5" i="208"/>
  <c r="L5" i="208"/>
  <c r="M5" i="208"/>
  <c r="N5" i="208"/>
  <c r="B7" i="211" l="1"/>
  <c r="C12" i="211" l="1"/>
  <c r="C9" i="211"/>
  <c r="C7" i="211"/>
  <c r="C11" i="211"/>
  <c r="C8" i="211"/>
  <c r="C10" i="211"/>
  <c r="C13" i="211" l="1"/>
  <c r="V5" i="165"/>
  <c r="B5" i="165" l="1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</calcChain>
</file>

<file path=xl/sharedStrings.xml><?xml version="1.0" encoding="utf-8"?>
<sst xmlns="http://schemas.openxmlformats.org/spreadsheetml/2006/main" count="8061" uniqueCount="2882">
  <si>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</si>
  <si>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</si>
  <si>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</si>
  <si>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</si>
  <si>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</si>
  <si>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</si>
  <si>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</si>
  <si>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</si>
  <si>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</si>
  <si>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</si>
  <si>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</si>
  <si>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</si>
  <si>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</si>
  <si>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</si>
  <si>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</si>
  <si>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</si>
  <si>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</si>
  <si>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</si>
  <si>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</si>
  <si>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</si>
  <si>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</si>
  <si>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</si>
  <si>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</si>
  <si>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</si>
  <si>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</si>
  <si>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</si>
  <si>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</si>
  <si>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</si>
  <si>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</si>
  <si>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</si>
  <si>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</si>
  <si>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</si>
  <si>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</si>
  <si>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</si>
  <si>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</si>
  <si>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</si>
  <si>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</si>
  <si>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</si>
  <si>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</si>
  <si>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</si>
  <si>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</si>
  <si>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</si>
  <si>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</si>
  <si>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</si>
  <si>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</si>
  <si>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</si>
  <si>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</si>
  <si>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</si>
  <si>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</si>
  <si>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</si>
  <si>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</si>
  <si>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</si>
  <si>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</si>
  <si>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</si>
  <si>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</si>
  <si>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</si>
  <si>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</si>
  <si>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</si>
  <si>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</si>
  <si>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</si>
  <si>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</si>
  <si>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</si>
  <si>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</si>
  <si>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</si>
  <si>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</si>
  <si>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</si>
  <si>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</si>
  <si>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</si>
  <si>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</si>
  <si>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</si>
  <si>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</si>
  <si>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</si>
  <si>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</si>
  <si>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</si>
  <si>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</si>
  <si>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</si>
  <si>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</si>
  <si>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</si>
  <si>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</si>
  <si>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</si>
  <si>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</si>
  <si>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</si>
  <si>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</si>
  <si>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</si>
  <si>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</si>
  <si>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</si>
  <si>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</si>
  <si>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</si>
  <si>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</si>
  <si>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</si>
  <si>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</si>
  <si>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</si>
  <si>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</si>
  <si>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</si>
  <si>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</si>
  <si>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</si>
  <si>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</si>
  <si>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</si>
  <si>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</si>
  <si>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</si>
  <si>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</si>
  <si>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</si>
  <si>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</si>
  <si>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</si>
  <si>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</si>
  <si>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</si>
  <si>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</si>
  <si>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</si>
  <si>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</si>
  <si>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</si>
  <si>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</si>
  <si>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</si>
  <si>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</si>
  <si>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</si>
  <si>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</si>
  <si>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</si>
  <si>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</si>
  <si>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</si>
  <si>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</si>
  <si>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</si>
  <si>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</si>
  <si>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</si>
  <si>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</si>
  <si>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</si>
  <si>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</si>
  <si>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</si>
  <si>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</si>
  <si>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</si>
  <si>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</si>
  <si>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</si>
  <si>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</si>
  <si>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</si>
  <si>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</si>
  <si>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</si>
  <si>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</si>
  <si>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</si>
  <si>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</si>
  <si>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</si>
  <si>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</si>
  <si>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</si>
  <si>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</si>
  <si>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</si>
  <si>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</si>
  <si>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</si>
  <si>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</si>
  <si>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</si>
  <si>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</si>
  <si>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</si>
  <si>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</si>
  <si>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</si>
  <si>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</si>
  <si>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</si>
  <si>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</si>
  <si>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</si>
  <si>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</si>
  <si>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</si>
  <si>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</si>
  <si>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</si>
  <si>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</si>
  <si>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</si>
  <si>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</si>
  <si>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</si>
  <si>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</si>
  <si>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</si>
  <si>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</si>
  <si>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</si>
  <si>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</si>
  <si>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</si>
  <si>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</si>
  <si>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</si>
  <si>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</si>
  <si>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</si>
  <si>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</si>
  <si>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</si>
  <si>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</si>
  <si>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</si>
  <si>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</si>
  <si>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</si>
  <si>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</si>
  <si>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</si>
  <si>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</si>
  <si>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</si>
  <si>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</si>
  <si>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</si>
  <si>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</si>
  <si>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</si>
  <si>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</si>
  <si>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</si>
  <si>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</si>
  <si>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</si>
  <si>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</si>
  <si>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</si>
  <si>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</si>
  <si>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</si>
  <si>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</si>
  <si>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</si>
  <si>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</si>
  <si>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</si>
  <si>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</si>
  <si>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</si>
  <si>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</si>
  <si>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</si>
  <si>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</si>
  <si>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</si>
  <si>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</si>
  <si>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</si>
  <si>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</si>
  <si>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</si>
  <si>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</si>
  <si>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</si>
  <si>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</si>
  <si>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</si>
  <si>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</si>
  <si>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</si>
  <si>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</si>
  <si>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</si>
  <si>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</si>
  <si>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</si>
  <si>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</si>
  <si>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</si>
  <si>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</si>
  <si>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</si>
  <si>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</si>
  <si>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</si>
  <si>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</si>
  <si>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</si>
  <si>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</si>
  <si>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</si>
  <si>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</si>
  <si>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</si>
  <si>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فارس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</si>
  <si>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</si>
  <si>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</si>
  <si>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</si>
  <si>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</si>
  <si>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</si>
  <si>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</si>
  <si>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</si>
  <si>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</si>
  <si>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</si>
  <si>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</si>
  <si>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</si>
  <si>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</si>
  <si>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</si>
  <si>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</si>
  <si>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</si>
  <si>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</si>
  <si>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</si>
  <si>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</si>
  <si>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</si>
  <si>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</si>
  <si>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</si>
  <si>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</si>
  <si>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</si>
  <si>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</si>
  <si>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</si>
  <si>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</si>
  <si>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</si>
  <si>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</si>
  <si>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</si>
  <si>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</si>
  <si>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</si>
  <si>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</si>
  <si>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</si>
  <si>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</si>
  <si>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</si>
  <si>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</si>
  <si>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</si>
  <si>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</si>
  <si>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</si>
  <si>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</si>
  <si>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</si>
  <si>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</si>
  <si>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</si>
  <si>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</si>
  <si>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</si>
  <si>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</si>
  <si>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</si>
  <si>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</si>
  <si>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</si>
  <si>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</si>
  <si>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</si>
  <si>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</si>
  <si>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</si>
  <si>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</si>
  <si>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</si>
  <si>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</si>
  <si>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</si>
  <si>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</si>
  <si>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</si>
  <si>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</si>
  <si>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</si>
  <si>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</si>
  <si>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</si>
  <si>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</si>
  <si>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</si>
  <si>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</si>
  <si>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</si>
  <si>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</si>
  <si>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</si>
  <si>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</si>
  <si>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</si>
  <si>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</si>
  <si>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</si>
  <si>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</si>
  <si>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</si>
  <si>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</si>
  <si>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</si>
  <si>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</si>
  <si>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</si>
  <si>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</si>
  <si>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</si>
  <si>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</si>
  <si>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</si>
  <si>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</si>
  <si>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</si>
  <si>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</si>
  <si>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</si>
  <si>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</si>
  <si>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</si>
  <si>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</si>
  <si>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</si>
  <si>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</si>
  <si>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</si>
  <si>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</si>
  <si>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</si>
  <si>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</si>
  <si>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</si>
  <si>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</si>
  <si>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</si>
  <si>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</si>
  <si>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</si>
  <si>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</si>
  <si>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</si>
  <si>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</si>
  <si>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</si>
  <si>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</si>
  <si>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</si>
  <si>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</si>
  <si>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</si>
  <si>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</si>
  <si>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</si>
  <si>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</si>
  <si>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</si>
  <si>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</si>
  <si>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</si>
  <si>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</si>
  <si>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</si>
  <si>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</si>
  <si>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</si>
  <si>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</si>
  <si>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</si>
  <si>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</si>
  <si>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</si>
  <si>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</si>
  <si>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</si>
  <si>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</si>
  <si>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</si>
  <si>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</si>
  <si>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</si>
  <si>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</si>
  <si>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</si>
  <si>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</si>
  <si>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</si>
  <si>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</si>
  <si>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</si>
  <si>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</si>
  <si>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</si>
  <si>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</si>
  <si>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</si>
  <si>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</si>
  <si>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</si>
  <si>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</si>
  <si>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</si>
  <si>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</si>
  <si>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</si>
  <si>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</si>
  <si>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</si>
  <si>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</si>
  <si>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</si>
  <si>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</si>
  <si>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</si>
  <si>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</si>
  <si>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</si>
  <si>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</si>
  <si>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</si>
  <si>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</si>
  <si>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</si>
  <si>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</si>
  <si>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</si>
  <si>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</si>
  <si>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</si>
  <si>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</si>
  <si>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</si>
  <si>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</si>
  <si>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</si>
  <si>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</si>
  <si>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</si>
  <si>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</si>
  <si>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</si>
  <si>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</si>
  <si>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</si>
  <si>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</si>
  <si>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</si>
  <si>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</si>
  <si>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</si>
  <si>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</si>
  <si>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</si>
  <si>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</si>
  <si>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</si>
  <si>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</si>
  <si>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</si>
  <si>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</si>
  <si>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</si>
  <si>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</si>
  <si>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</si>
  <si>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</si>
  <si>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</si>
  <si>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</si>
  <si>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</si>
  <si>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</si>
  <si>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</si>
  <si>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</si>
  <si>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</si>
  <si>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</si>
  <si>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</si>
  <si>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</si>
  <si>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</si>
  <si>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</si>
  <si>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</si>
  <si>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</si>
  <si>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</si>
  <si>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</si>
  <si>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</si>
  <si>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</si>
  <si>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</si>
  <si>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</si>
  <si>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</si>
  <si>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</si>
  <si>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</si>
  <si>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</si>
  <si>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</si>
  <si>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</si>
  <si>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</si>
  <si>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</si>
  <si>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</si>
  <si>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</si>
  <si>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</si>
  <si>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</si>
  <si>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</si>
  <si>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</si>
  <si>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</si>
  <si>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</si>
  <si>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</si>
  <si>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</si>
  <si>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</si>
  <si>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</si>
  <si>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</si>
  <si>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</si>
  <si>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</si>
  <si>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</si>
  <si>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</si>
  <si>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</si>
  <si>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</si>
  <si>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</si>
  <si>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</si>
  <si>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</si>
  <si>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</si>
  <si>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</si>
  <si>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</si>
  <si>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</si>
  <si>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</si>
  <si>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</si>
  <si>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</si>
  <si>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</si>
  <si>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</si>
  <si>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</si>
  <si>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</si>
  <si>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</si>
  <si>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</si>
  <si>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</si>
  <si>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</si>
  <si>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</si>
  <si>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</si>
  <si>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</si>
  <si>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</si>
  <si>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</si>
  <si>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</si>
  <si>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</si>
  <si>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</si>
  <si>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</si>
  <si>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</si>
  <si>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</si>
  <si>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</si>
  <si>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</si>
  <si>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</si>
  <si>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</si>
  <si>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</si>
  <si>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</si>
  <si>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</si>
  <si>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</si>
  <si>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</si>
  <si>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</si>
  <si>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</si>
  <si>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</si>
  <si>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</si>
  <si>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</si>
  <si>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</si>
  <si>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</si>
  <si>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</si>
  <si>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</si>
  <si>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</si>
  <si>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</si>
  <si>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</si>
  <si>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</si>
  <si>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</si>
  <si>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</si>
  <si>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</si>
  <si>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</si>
  <si>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</si>
  <si>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</si>
  <si>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</si>
  <si>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</si>
  <si>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</si>
  <si>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</si>
  <si>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</si>
  <si>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</si>
  <si>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</si>
  <si>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</si>
  <si>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</si>
  <si>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</si>
  <si>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</si>
  <si>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</si>
  <si>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</si>
  <si>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</si>
  <si>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</si>
  <si>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</si>
  <si>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</si>
  <si>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</si>
  <si>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</si>
  <si>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</si>
  <si>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</si>
  <si>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</si>
  <si>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</si>
  <si>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</si>
  <si>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</si>
  <si>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</si>
  <si>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</si>
  <si>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</si>
  <si>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</si>
  <si>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</si>
  <si>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</si>
  <si>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</si>
  <si>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</si>
  <si>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</si>
  <si>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</si>
  <si>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</si>
  <si>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</si>
  <si>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</si>
  <si>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</si>
  <si>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</si>
  <si>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</si>
  <si>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</si>
  <si>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</si>
  <si>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</si>
  <si>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</si>
  <si>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</si>
  <si>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</si>
  <si>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</si>
  <si>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</si>
  <si>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</si>
  <si>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</si>
  <si>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</si>
  <si>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</si>
  <si>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</si>
  <si>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</si>
  <si>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</si>
  <si>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</si>
  <si>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</si>
  <si>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</si>
  <si>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</si>
  <si>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</si>
  <si>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</si>
  <si>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</si>
  <si>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</si>
  <si>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</si>
  <si>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</si>
  <si>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</si>
  <si>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</si>
  <si>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</si>
  <si>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</si>
  <si>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</si>
  <si>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</si>
  <si>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</si>
  <si>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</si>
  <si>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</si>
  <si>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</si>
  <si>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</si>
  <si>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</si>
  <si>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</si>
  <si>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</si>
  <si>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</si>
  <si>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</si>
  <si>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</si>
  <si>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</si>
  <si>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</si>
  <si>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</si>
  <si>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</si>
  <si>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</si>
  <si>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</si>
  <si>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</si>
  <si>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</si>
  <si>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</si>
  <si>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</si>
  <si>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</si>
  <si>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</si>
  <si>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</si>
  <si>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</si>
  <si>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</si>
  <si>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</si>
  <si>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</si>
  <si>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</si>
  <si>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</si>
  <si>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</si>
  <si>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</si>
  <si>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</si>
  <si>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</si>
  <si>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</si>
  <si>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</si>
  <si>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</si>
  <si>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</si>
  <si>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</si>
  <si>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</si>
  <si>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</si>
  <si>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</si>
  <si>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</si>
  <si>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</si>
  <si>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</si>
  <si>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</si>
  <si>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</si>
  <si>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</si>
  <si>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</si>
  <si>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</si>
  <si>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</si>
  <si>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</si>
  <si>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</si>
  <si>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</si>
  <si>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</si>
  <si>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</si>
  <si>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</si>
  <si>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</si>
  <si>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</si>
  <si>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</si>
  <si>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</si>
  <si>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</si>
  <si>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</si>
  <si>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</si>
  <si>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</si>
  <si>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</si>
  <si>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</si>
  <si>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</si>
  <si>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</si>
  <si>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</si>
  <si>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</si>
  <si>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</si>
  <si>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</si>
  <si>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</si>
  <si>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</si>
  <si>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</si>
  <si>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</si>
  <si>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</si>
  <si>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</si>
  <si>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</si>
  <si>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</si>
  <si>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</si>
  <si>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</si>
  <si>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</si>
  <si>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</si>
  <si>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</si>
  <si>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</si>
  <si>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</si>
  <si>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</si>
  <si>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</si>
  <si>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</si>
  <si>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</si>
  <si>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</si>
  <si>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</si>
  <si>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</si>
  <si>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</si>
  <si>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</si>
  <si>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</si>
  <si>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</si>
  <si>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</si>
  <si>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</si>
  <si>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</si>
  <si>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</si>
  <si>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</si>
  <si>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</si>
  <si>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</si>
  <si>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</si>
  <si>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</si>
  <si>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</si>
  <si>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</si>
  <si>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</si>
  <si>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</si>
  <si>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</si>
  <si>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</si>
  <si>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</si>
  <si>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</si>
  <si>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</si>
  <si>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</si>
  <si>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</si>
  <si>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</si>
  <si>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</si>
  <si>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</si>
  <si>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</si>
  <si>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</si>
  <si>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</si>
  <si>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</si>
  <si>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</si>
  <si>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</si>
  <si>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</si>
  <si>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</si>
  <si>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</si>
  <si>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</si>
  <si>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</si>
  <si>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</si>
  <si>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</si>
  <si>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</si>
  <si>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</si>
  <si>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</si>
  <si>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</si>
  <si>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</si>
  <si>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</si>
  <si>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</si>
  <si>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</si>
  <si>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</si>
  <si>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</si>
  <si>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</si>
  <si>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</si>
  <si>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</si>
  <si>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</si>
  <si>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</si>
  <si>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</si>
  <si>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</si>
  <si>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</si>
  <si>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</si>
  <si>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</si>
  <si>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</si>
  <si>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</si>
  <si>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</si>
  <si>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</si>
  <si>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</si>
  <si>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</si>
  <si>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</si>
  <si>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</si>
  <si>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</si>
  <si>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</si>
  <si>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</si>
  <si>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</si>
  <si>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</si>
  <si>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</si>
  <si>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</si>
  <si>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</si>
  <si>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</si>
  <si>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</si>
  <si>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</si>
  <si>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</si>
  <si>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</si>
  <si>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</si>
  <si>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</si>
  <si>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</si>
  <si>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</si>
  <si>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</si>
  <si>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</si>
  <si>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</si>
  <si>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</si>
  <si>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</si>
  <si>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</si>
  <si>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</si>
  <si>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</si>
  <si>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</si>
  <si>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</si>
  <si>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</si>
  <si>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</si>
  <si>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</si>
  <si>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</si>
  <si>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</si>
  <si>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</si>
  <si>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</si>
  <si>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</si>
  <si>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</si>
  <si>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</si>
  <si>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</si>
  <si>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</si>
  <si>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</si>
  <si>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</si>
  <si>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</si>
  <si>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</si>
  <si>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</si>
  <si>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</si>
  <si>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</si>
  <si>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</si>
  <si>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</si>
  <si>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</si>
  <si>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</si>
  <si>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</si>
  <si>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</si>
  <si>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</si>
  <si>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</si>
  <si>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</si>
  <si>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</si>
  <si>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</si>
  <si>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</si>
  <si>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</si>
  <si>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</si>
  <si>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</si>
  <si>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</si>
  <si>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</si>
  <si>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</si>
  <si>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</si>
  <si>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</si>
  <si>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</si>
  <si>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</si>
  <si>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</si>
  <si>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</si>
  <si>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</si>
  <si>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</si>
  <si>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</si>
  <si>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</si>
  <si>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</si>
  <si>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</si>
  <si>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</si>
  <si>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</si>
  <si>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</si>
  <si>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</si>
  <si>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</si>
  <si>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</si>
  <si>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</si>
  <si>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</si>
  <si>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</si>
  <si>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</si>
  <si>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</si>
  <si>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</si>
  <si>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</si>
  <si>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</si>
  <si>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</si>
  <si>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</si>
  <si>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</si>
  <si>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</si>
  <si>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</si>
  <si>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</si>
  <si>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</si>
  <si>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</si>
  <si>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</si>
  <si>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</si>
  <si>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</si>
  <si>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</si>
  <si>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</si>
  <si>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</si>
  <si>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</si>
  <si>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</si>
  <si>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</si>
  <si>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</si>
  <si>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</si>
  <si>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</si>
  <si>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</si>
  <si>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</si>
  <si>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</si>
  <si>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</si>
  <si>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</si>
  <si>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</si>
  <si>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</si>
  <si>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</si>
  <si>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</si>
  <si>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</si>
  <si>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</si>
  <si>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</si>
  <si>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</si>
  <si>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</si>
  <si>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</si>
  <si>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</si>
  <si>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</si>
  <si>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</si>
  <si>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</si>
  <si>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</si>
  <si>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</si>
  <si>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</si>
  <si>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</si>
  <si>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</si>
  <si>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</si>
  <si>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</si>
  <si>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</si>
  <si>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</si>
  <si>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</si>
  <si>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</si>
  <si>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</si>
  <si>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</si>
  <si>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</si>
  <si>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</si>
  <si>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</si>
  <si>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</si>
  <si>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</si>
  <si>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</si>
  <si>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</si>
  <si>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</si>
  <si>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</si>
  <si>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</si>
  <si>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</si>
  <si>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</si>
  <si>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</si>
  <si>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</si>
  <si>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</si>
  <si>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</si>
  <si>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</si>
  <si>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</si>
  <si>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</si>
  <si>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</si>
  <si>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</si>
  <si>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</si>
  <si>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</si>
  <si>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</si>
  <si>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</si>
  <si>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</si>
  <si>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</si>
  <si>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</si>
  <si>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</si>
  <si>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</si>
  <si>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</si>
  <si>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</si>
  <si>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</si>
  <si>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</si>
  <si>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</si>
  <si>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</si>
  <si>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</si>
  <si>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</si>
  <si>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</si>
  <si>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</si>
  <si>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</si>
  <si>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</si>
  <si>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</si>
  <si>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</si>
  <si>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</si>
  <si>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</si>
  <si>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</si>
  <si>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</si>
  <si>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</si>
  <si>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</si>
  <si>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</si>
  <si>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</si>
  <si>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</si>
  <si>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</si>
  <si>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</si>
  <si>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</si>
  <si>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</si>
  <si>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</si>
  <si>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</si>
  <si>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</si>
  <si>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</si>
  <si>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</si>
  <si>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</si>
  <si>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</si>
  <si>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</si>
  <si>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</si>
  <si>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</si>
  <si>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</si>
  <si>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</si>
  <si>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</si>
  <si>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</si>
  <si>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</si>
  <si>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</si>
  <si>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</si>
  <si>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</si>
  <si>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</si>
  <si>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</si>
  <si>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</si>
  <si>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</si>
  <si>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</si>
  <si>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</si>
  <si>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</si>
  <si>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</si>
  <si>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</si>
  <si>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</si>
  <si>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</si>
  <si>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</si>
  <si>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</si>
  <si>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</si>
  <si>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</si>
  <si>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</si>
  <si>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</si>
  <si>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</si>
  <si>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</si>
  <si>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</si>
  <si>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</si>
  <si>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</si>
  <si>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</si>
  <si>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</si>
  <si>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</si>
  <si>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</si>
  <si>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</si>
  <si>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</si>
  <si>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</si>
  <si>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</si>
  <si>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</si>
  <si>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</si>
  <si>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</si>
  <si>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</si>
  <si>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</si>
  <si>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</si>
  <si>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</si>
  <si>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</si>
  <si>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</si>
  <si>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</si>
  <si>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</si>
  <si>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</si>
  <si>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</si>
  <si>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</si>
  <si>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</si>
  <si>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</si>
  <si>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</si>
  <si>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</si>
  <si>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</si>
  <si>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</si>
  <si>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</si>
  <si>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</si>
  <si>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</si>
  <si>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</si>
  <si>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</si>
  <si>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</si>
  <si>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</si>
  <si>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</si>
  <si>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</si>
  <si>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</si>
  <si>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</si>
  <si>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</si>
  <si>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</si>
  <si>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</si>
  <si>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</si>
  <si>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</si>
  <si>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</si>
  <si>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</si>
  <si>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</si>
  <si>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</si>
  <si>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</si>
  <si>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</si>
  <si>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</si>
  <si>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</si>
  <si>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</si>
  <si>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</si>
  <si>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</si>
  <si>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</si>
  <si>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</si>
  <si>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</si>
  <si>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</si>
  <si>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</si>
  <si>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</si>
  <si>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</si>
  <si>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</si>
  <si>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</si>
  <si>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</si>
  <si>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</si>
  <si>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</si>
  <si>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</si>
  <si>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</si>
  <si>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</si>
  <si>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</si>
  <si>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</si>
  <si>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</si>
  <si>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</si>
  <si>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</si>
  <si>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</si>
  <si>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</si>
  <si>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</si>
  <si>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</si>
  <si>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</si>
  <si>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</si>
  <si>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</si>
  <si>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</si>
  <si>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</si>
  <si>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</si>
  <si>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</si>
  <si>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</si>
  <si>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</si>
  <si>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</si>
  <si>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</si>
  <si>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</si>
  <si>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</si>
  <si>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</si>
  <si>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</si>
  <si>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</si>
  <si>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</si>
  <si>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</si>
  <si>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</si>
  <si>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</si>
  <si>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</si>
  <si>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</si>
  <si>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</si>
  <si>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</si>
  <si>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</si>
  <si>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</si>
  <si>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</si>
  <si>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</si>
  <si>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</si>
  <si>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</si>
  <si>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</si>
  <si>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</si>
  <si>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</si>
  <si>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</si>
  <si>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</si>
  <si>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</si>
  <si>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</si>
  <si>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</si>
  <si>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</si>
  <si>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</si>
  <si>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</si>
  <si>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</si>
  <si>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</si>
  <si>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</si>
  <si>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</si>
  <si>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</si>
  <si>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</si>
  <si>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</si>
  <si>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</si>
  <si>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</si>
  <si>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</si>
  <si>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</si>
  <si>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</si>
  <si>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</si>
  <si>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</si>
  <si>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</si>
  <si>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</si>
  <si>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</si>
  <si>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</si>
  <si>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</si>
  <si>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</si>
  <si>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</si>
  <si>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</si>
  <si>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</si>
  <si>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</si>
  <si>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</si>
  <si>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</si>
  <si>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</si>
  <si>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</si>
  <si>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</si>
  <si>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</si>
  <si>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</si>
  <si>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</si>
  <si>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</si>
  <si>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</si>
  <si>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</si>
  <si>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</si>
  <si>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</si>
  <si>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</si>
  <si>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</si>
  <si>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</si>
  <si>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</si>
  <si>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</si>
  <si>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</si>
  <si>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</si>
  <si>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</si>
  <si>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</si>
  <si>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</si>
  <si>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</si>
  <si>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</si>
  <si>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</si>
  <si>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</si>
  <si>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</si>
  <si>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</si>
  <si>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</si>
  <si>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</si>
  <si>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</si>
  <si>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</si>
  <si>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</si>
  <si>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</si>
  <si>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</si>
  <si>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</si>
  <si>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</si>
  <si>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</si>
  <si>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</si>
  <si>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</si>
  <si>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</si>
  <si>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</si>
  <si>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</si>
  <si>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</si>
  <si>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</si>
  <si>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</si>
  <si>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</si>
  <si>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</si>
  <si>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</si>
  <si>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</si>
  <si>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</si>
  <si>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</si>
  <si>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</si>
  <si>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</si>
  <si>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</si>
  <si>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</si>
  <si>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</si>
  <si>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</si>
  <si>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</si>
  <si>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</si>
  <si>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</si>
  <si>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</si>
  <si>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</si>
  <si>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</si>
  <si>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</si>
  <si>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</si>
  <si>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</si>
  <si>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</si>
  <si>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</si>
  <si>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</si>
  <si>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</si>
  <si>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</si>
  <si>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</si>
  <si>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</si>
  <si>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</si>
  <si>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</si>
  <si>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</si>
  <si>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</si>
  <si>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</si>
  <si>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</si>
  <si>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</si>
  <si>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</si>
  <si>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</si>
  <si>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</si>
  <si>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</si>
  <si>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</si>
  <si>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</si>
  <si>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</si>
  <si>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</si>
  <si>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</si>
  <si>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</si>
  <si>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</si>
  <si>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</si>
  <si>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</si>
  <si>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</si>
  <si>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</si>
  <si>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</si>
  <si>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</si>
  <si>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</si>
  <si>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</si>
  <si>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</si>
  <si>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</si>
  <si>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</si>
  <si>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</si>
  <si>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</si>
  <si>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</si>
  <si>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</si>
  <si>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</si>
  <si>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</si>
  <si>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</si>
  <si>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</si>
  <si>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</si>
  <si>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</si>
  <si>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</si>
  <si>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</si>
  <si>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</si>
  <si>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</si>
  <si>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</si>
  <si>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</si>
  <si>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</si>
  <si>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</si>
  <si>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</si>
  <si>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</si>
  <si>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</si>
  <si>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</si>
  <si>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</si>
  <si>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</si>
  <si>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</si>
  <si>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</si>
  <si>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</si>
  <si>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</si>
  <si>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</si>
  <si>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</si>
  <si>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</si>
  <si>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</si>
  <si>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</si>
  <si>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</si>
  <si>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</si>
  <si>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</si>
  <si>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</si>
  <si>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</si>
  <si>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</si>
  <si>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</si>
  <si>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</si>
  <si>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</si>
  <si>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</si>
  <si>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</si>
  <si>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</si>
  <si>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</si>
  <si>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</si>
  <si>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</si>
  <si>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</si>
  <si>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</si>
  <si>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</si>
  <si>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</si>
  <si>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</si>
  <si>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</si>
  <si>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</si>
  <si>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</si>
  <si>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</si>
  <si>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</si>
  <si>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</si>
  <si>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</si>
  <si>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</si>
  <si>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</si>
  <si>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</si>
  <si>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</si>
  <si>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</si>
  <si>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</si>
  <si>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</si>
  <si>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</si>
  <si>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</si>
  <si>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صايپا908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</si>
  <si>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</si>
  <si>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</si>
  <si>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</si>
  <si>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</si>
  <si>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</si>
  <si>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</si>
  <si>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مشهد995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</si>
  <si>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</si>
  <si>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</si>
  <si>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</si>
  <si>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</si>
  <si>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</si>
  <si>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</si>
  <si>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</si>
  <si>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</si>
  <si>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</si>
  <si>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</si>
  <si>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</si>
  <si>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</si>
  <si>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</si>
  <si>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</si>
  <si>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</si>
  <si>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</si>
  <si>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</si>
  <si>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</si>
  <si>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</si>
  <si>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</si>
  <si>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</si>
  <si>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</si>
  <si>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</si>
  <si>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</si>
  <si>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</si>
  <si>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</si>
  <si>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</si>
  <si>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</si>
  <si>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</si>
  <si>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</si>
  <si>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</si>
  <si>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</si>
  <si>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</si>
  <si>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</si>
  <si>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</si>
  <si>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</si>
  <si>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</si>
  <si>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</si>
  <si>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</si>
  <si>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</si>
  <si>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</si>
  <si>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</si>
  <si>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</si>
  <si>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</si>
  <si>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</si>
  <si>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</si>
  <si>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</si>
  <si>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</si>
  <si>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</si>
  <si>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</si>
  <si>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</si>
  <si>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</si>
  <si>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</si>
  <si>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</si>
  <si>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</si>
  <si>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</si>
  <si>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</si>
  <si>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</si>
  <si>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</si>
  <si>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</si>
  <si>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</si>
  <si>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</si>
  <si>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</si>
  <si>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</si>
  <si>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</si>
  <si>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</si>
  <si>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</si>
  <si>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</si>
  <si>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</si>
  <si>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</si>
  <si>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</si>
  <si>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</si>
  <si>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</si>
  <si>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</si>
  <si>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</si>
  <si>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</si>
  <si>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</si>
  <si>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</si>
  <si>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</si>
  <si>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</si>
  <si>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</si>
  <si>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</si>
  <si>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</si>
  <si>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</si>
  <si>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</si>
  <si>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</si>
  <si>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</si>
  <si>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</si>
  <si>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</si>
  <si>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</si>
  <si>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</si>
  <si>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</si>
  <si>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</si>
  <si>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</si>
  <si>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</si>
  <si>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</si>
  <si>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</si>
  <si>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</si>
  <si>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</si>
  <si>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</si>
  <si>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</si>
  <si>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</si>
  <si>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</si>
  <si>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</si>
  <si>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</si>
  <si>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</si>
  <si>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</si>
  <si>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</si>
  <si>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</si>
  <si>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</si>
  <si>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</si>
  <si>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</si>
  <si>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</si>
  <si>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</si>
  <si>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</si>
  <si>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</si>
  <si>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</si>
  <si>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</si>
  <si>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</si>
  <si>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</si>
  <si>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</si>
  <si>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</si>
  <si>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</si>
  <si>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</si>
  <si>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</si>
  <si>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</si>
  <si>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</si>
  <si>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</si>
  <si>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</si>
  <si>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</si>
  <si>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</si>
  <si>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</si>
  <si>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</si>
  <si>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</si>
  <si>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</si>
  <si>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</si>
  <si>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</si>
  <si>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</si>
  <si>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</si>
  <si>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</si>
  <si>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</si>
  <si>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</si>
  <si>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</si>
  <si>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</si>
  <si>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</si>
  <si>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</si>
  <si>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</si>
  <si>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</si>
  <si>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</si>
  <si>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</si>
  <si>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</si>
  <si>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</si>
  <si>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</si>
  <si>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</si>
  <si>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</si>
  <si>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</si>
  <si>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</si>
  <si>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</si>
  <si>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</si>
  <si>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</si>
  <si>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</si>
  <si>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</si>
  <si>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</si>
  <si>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</si>
  <si>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</si>
  <si>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</si>
  <si>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</si>
  <si>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</si>
  <si>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</si>
  <si>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</si>
  <si>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</si>
  <si>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</si>
  <si>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</si>
  <si>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</si>
  <si>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</si>
  <si>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</si>
  <si>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</si>
  <si>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</si>
  <si>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</si>
  <si>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</si>
  <si>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</si>
  <si>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</si>
  <si>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</si>
  <si>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</si>
  <si>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</si>
  <si>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</si>
  <si>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</si>
  <si>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</si>
  <si>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</si>
  <si>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</si>
  <si>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</si>
  <si>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</si>
  <si>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</si>
  <si>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</si>
  <si>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</si>
  <si>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</si>
  <si>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</si>
  <si>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</si>
  <si>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</si>
  <si>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</si>
  <si>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</si>
  <si>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</si>
  <si>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</si>
  <si>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</si>
  <si>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</si>
  <si>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</si>
  <si>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</si>
  <si>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</si>
  <si>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</si>
  <si>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</si>
  <si>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</si>
  <si>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</si>
  <si>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</si>
  <si>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</si>
  <si>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</si>
  <si>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</si>
  <si>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</si>
  <si>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</si>
  <si>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</si>
  <si>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</si>
  <si>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</si>
  <si>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</si>
  <si>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</si>
  <si>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</si>
  <si>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</si>
  <si>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</si>
  <si>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</si>
  <si>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</si>
  <si>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</si>
  <si>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</si>
  <si>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</si>
  <si>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</si>
  <si>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</si>
  <si>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</si>
  <si>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</si>
  <si>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</si>
  <si>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</si>
  <si>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</si>
  <si>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</si>
  <si>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</si>
  <si>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</si>
  <si>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</si>
  <si>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</si>
  <si>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</si>
  <si>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</si>
  <si>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</si>
  <si>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</si>
  <si>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</si>
  <si>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</si>
  <si>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</si>
  <si>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</si>
  <si>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</si>
  <si>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</si>
  <si>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</si>
  <si>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</si>
  <si>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</si>
  <si>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</si>
  <si>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</si>
  <si>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</si>
  <si>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</si>
  <si>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</si>
  <si>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</si>
  <si>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</si>
  <si>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</si>
  <si>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</si>
  <si>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</si>
  <si>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</si>
  <si>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</si>
  <si>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</si>
  <si>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</si>
  <si>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</si>
  <si>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</si>
  <si>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</si>
  <si>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</si>
  <si>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</si>
  <si>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</si>
  <si>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</si>
  <si>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</si>
  <si>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</si>
  <si>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</si>
  <si>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</si>
  <si>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</si>
  <si>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</si>
  <si>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</si>
  <si>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</si>
  <si>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</si>
  <si>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</si>
  <si>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</si>
  <si>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</si>
  <si>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</si>
  <si>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</si>
  <si>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</si>
  <si>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</si>
  <si>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</si>
  <si>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</si>
  <si>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</si>
  <si>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</si>
  <si>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</si>
  <si>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</si>
  <si>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</si>
  <si>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</si>
  <si>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</si>
  <si>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</si>
  <si>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</si>
  <si>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</si>
  <si>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</si>
  <si>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</si>
  <si>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</si>
  <si>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</si>
  <si>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</si>
  <si>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</si>
  <si>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</si>
  <si>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</si>
  <si>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</si>
  <si>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</si>
  <si>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</si>
  <si>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</si>
  <si>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</si>
  <si>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</si>
  <si>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</si>
  <si>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</si>
  <si>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</si>
  <si>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</si>
  <si>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</si>
  <si>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</si>
  <si>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</si>
  <si>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</si>
  <si>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</si>
  <si>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</si>
  <si>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</si>
  <si>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</si>
  <si>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</si>
  <si>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</si>
  <si>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</si>
  <si>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</si>
  <si>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</si>
  <si>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</si>
  <si>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</si>
  <si>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</si>
  <si>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</si>
  <si>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</si>
  <si>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</si>
  <si>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</si>
  <si>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</si>
  <si>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</si>
  <si>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</si>
  <si>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</si>
  <si>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</si>
  <si>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</si>
  <si>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</si>
  <si>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</si>
  <si>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</si>
  <si>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</si>
  <si>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</si>
  <si>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</si>
  <si>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</si>
  <si>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</si>
  <si>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</si>
  <si>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</si>
  <si>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</si>
  <si>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</si>
  <si>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</si>
  <si>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</si>
  <si>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</si>
  <si>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</si>
  <si>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</si>
  <si>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</si>
  <si>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</si>
  <si>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</si>
  <si>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</si>
  <si>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</si>
  <si>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</si>
  <si>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</si>
  <si>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</si>
  <si>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</si>
  <si>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</si>
  <si>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</si>
  <si>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</si>
  <si>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</si>
  <si>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</si>
  <si>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</si>
  <si>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</si>
  <si>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</si>
  <si>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</si>
  <si>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</si>
  <si>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</si>
  <si>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</si>
  <si>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</si>
  <si>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</si>
  <si>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</si>
  <si>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</si>
  <si>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</si>
  <si>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</si>
  <si>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</si>
  <si>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</si>
  <si>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</si>
  <si>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</si>
  <si>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</si>
  <si>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</si>
  <si>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</si>
  <si>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</si>
  <si>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</si>
  <si>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</si>
  <si>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</si>
  <si>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</si>
  <si>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</si>
  <si>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</si>
  <si>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</si>
  <si>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</si>
  <si>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</si>
  <si>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</si>
  <si>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</si>
  <si>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</si>
  <si>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</si>
  <si>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</si>
  <si>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</si>
  <si>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</si>
  <si>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</si>
  <si>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</si>
  <si>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</si>
  <si>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</si>
  <si>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</si>
  <si>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</si>
  <si>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</si>
  <si>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</si>
  <si>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</si>
  <si>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</si>
  <si>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</si>
  <si>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</si>
  <si>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</si>
  <si>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</si>
  <si>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</si>
  <si>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</si>
  <si>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</si>
  <si>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</si>
  <si>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</si>
  <si>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</si>
  <si>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وساخت</t>
  </si>
  <si>
    <t>سرمايه‌ گذاري‌ ساختمان‌ايران‌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</si>
  <si>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</si>
  <si>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</si>
  <si>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</si>
  <si>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</si>
  <si>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</si>
  <si>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</si>
  <si>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</si>
  <si>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</si>
  <si>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افشاي اطلاعات با اهميت گروه الف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</si>
  <si>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</si>
  <si>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</si>
  <si>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</si>
  <si>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</si>
  <si>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</si>
  <si>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</si>
  <si>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</si>
  <si>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</si>
  <si>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</si>
  <si>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</si>
  <si>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</si>
  <si>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</si>
  <si>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</si>
  <si>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</si>
  <si>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</si>
  <si>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</si>
  <si>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</si>
  <si>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</si>
  <si>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</si>
  <si>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</si>
  <si>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</si>
  <si>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</si>
  <si>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</si>
  <si>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</si>
  <si>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</si>
  <si>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</si>
  <si>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</si>
  <si>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</si>
  <si>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</si>
  <si>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</si>
  <si>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</si>
  <si>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</si>
  <si>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</si>
  <si>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</si>
  <si>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</si>
  <si>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بام بازار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</si>
  <si>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</si>
  <si>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</si>
  <si>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</si>
  <si>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</si>
  <si>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</si>
  <si>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</si>
  <si>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</si>
  <si>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</si>
  <si>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</si>
  <si>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</si>
  <si>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</si>
  <si>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</si>
  <si>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</si>
  <si>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</si>
  <si>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</si>
  <si>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</si>
  <si>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</si>
  <si>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</si>
  <si>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</si>
  <si>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</si>
  <si>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</si>
  <si>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</si>
  <si>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</si>
  <si>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</si>
  <si>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</si>
  <si>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</si>
  <si>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</si>
  <si>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</si>
  <si>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</si>
  <si>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</si>
  <si>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</si>
  <si>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</si>
  <si>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</si>
  <si>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</si>
  <si>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</si>
  <si>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</si>
  <si>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</si>
  <si>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</si>
  <si>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</si>
  <si>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اسنادخزانه-م2بودجه98-990430 (اخزا802)</t>
  </si>
  <si>
    <t>اخزا802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</si>
  <si>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</si>
  <si>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</si>
  <si>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</si>
  <si>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</si>
  <si>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</si>
  <si>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</si>
  <si>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</si>
  <si>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</si>
  <si>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</si>
  <si>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</si>
  <si>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اسنادخزانه-م3بودجه98-990521 (اخزا803)</t>
  </si>
  <si>
    <t>اخزا803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</si>
  <si>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</si>
  <si>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</si>
  <si>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</si>
  <si>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</si>
  <si>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</si>
  <si>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</si>
  <si>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</si>
  <si>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</si>
  <si>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</si>
  <si>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</si>
  <si>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</si>
  <si>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</si>
  <si>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</si>
  <si>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</si>
  <si>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</si>
  <si>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</si>
  <si>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</si>
  <si>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</si>
  <si>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</si>
  <si>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</si>
  <si>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</si>
  <si>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</si>
  <si>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</si>
  <si>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</si>
  <si>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</si>
  <si>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</si>
  <si>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</si>
  <si>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</si>
  <si>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</si>
  <si>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</si>
  <si>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</si>
  <si>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</si>
  <si>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</si>
  <si>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</si>
  <si>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</si>
  <si>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</si>
  <si>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</si>
  <si>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</si>
  <si>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</si>
  <si>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</si>
  <si>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</si>
  <si>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</si>
  <si>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</si>
  <si>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</si>
  <si>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</si>
  <si>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</si>
  <si>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</si>
  <si>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</si>
  <si>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</si>
  <si>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</si>
  <si>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</si>
  <si>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</si>
  <si>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</si>
  <si>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</si>
  <si>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</si>
  <si>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</si>
  <si>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</si>
  <si>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</si>
  <si>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</si>
  <si>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</si>
  <si>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</si>
  <si>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</si>
  <si>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</si>
  <si>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</si>
  <si>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سرمايه‌گذاري‌بوعلي‌</t>
  </si>
  <si>
    <t>وبوعلي</t>
  </si>
  <si>
    <t>سيمان‌ كرمان‌</t>
  </si>
  <si>
    <t>سكرما</t>
  </si>
  <si>
    <t>سرمايه گذاري گروه توسعه ملي</t>
  </si>
  <si>
    <t>وبانك</t>
  </si>
  <si>
    <t>بانك دي</t>
  </si>
  <si>
    <t>دي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</si>
  <si>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</si>
  <si>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</si>
  <si>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</si>
  <si>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</si>
  <si>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</si>
  <si>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</si>
  <si>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</si>
  <si>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</si>
  <si>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</si>
  <si>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</si>
  <si>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</si>
  <si>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</si>
  <si>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</si>
  <si>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</si>
  <si>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</si>
  <si>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</si>
  <si>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</si>
  <si>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</si>
  <si>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</si>
  <si>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</si>
  <si>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</si>
  <si>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</si>
  <si>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</si>
  <si>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</si>
  <si>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</si>
  <si>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</si>
  <si>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اسنادخزانه-م1بودجه98-990423 (اخزا801)</t>
  </si>
  <si>
    <t>اخزا801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</si>
  <si>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</si>
  <si>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</si>
  <si>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</si>
  <si>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</si>
  <si>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</si>
  <si>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</si>
  <si>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</si>
  <si>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</si>
  <si>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</si>
  <si>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</si>
  <si>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ايران‌ارقام‌</t>
  </si>
  <si>
    <t>مرقام</t>
  </si>
  <si>
    <t>شيشه‌ همدان‌</t>
  </si>
  <si>
    <t>كهمدا</t>
  </si>
  <si>
    <t>اعتباري ملل</t>
  </si>
  <si>
    <t>وملل</t>
  </si>
  <si>
    <t>سرمايه‌گذاري‌توسعه‌آذربايجان‌</t>
  </si>
  <si>
    <t>وآذر</t>
  </si>
  <si>
    <t>عمران‌وتوسعه‌فارس‌</t>
  </si>
  <si>
    <t>ثفارس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</si>
  <si>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</si>
  <si>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</si>
  <si>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</si>
  <si>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</si>
  <si>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</si>
  <si>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</si>
  <si>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</si>
  <si>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</si>
  <si>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</si>
  <si>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</si>
  <si>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</si>
  <si>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</si>
  <si>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</si>
  <si>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</si>
  <si>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</si>
  <si>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</si>
  <si>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</si>
  <si>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</si>
  <si>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</si>
  <si>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</si>
  <si>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</si>
  <si>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</si>
  <si>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</si>
  <si>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</si>
  <si>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</si>
  <si>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</si>
  <si>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</si>
  <si>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</si>
  <si>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</si>
  <si>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</si>
  <si>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</si>
  <si>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</si>
  <si>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</si>
  <si>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</si>
  <si>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</si>
  <si>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</si>
  <si>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</si>
  <si>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</si>
  <si>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</si>
  <si>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</si>
  <si>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</si>
  <si>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</si>
  <si>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</si>
  <si>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</si>
  <si>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</si>
  <si>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</si>
  <si>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</si>
  <si>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</si>
  <si>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</si>
  <si>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</si>
  <si>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</si>
  <si>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</si>
  <si>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</si>
  <si>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</si>
  <si>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</si>
  <si>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</si>
  <si>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</si>
  <si>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</si>
  <si>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</si>
  <si>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</si>
  <si>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</si>
  <si>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</si>
  <si>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</si>
  <si>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</si>
  <si>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</si>
  <si>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</si>
  <si>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</si>
  <si>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</si>
  <si>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</si>
  <si>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</si>
  <si>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</si>
  <si>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</si>
  <si>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</si>
  <si>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</si>
  <si>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</si>
  <si>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</si>
  <si>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اسفند ماه 98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</si>
  <si>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</si>
  <si>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</si>
  <si>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</si>
  <si>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</si>
  <si>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</si>
  <si>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</si>
  <si>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</si>
  <si>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</si>
  <si>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</si>
  <si>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</si>
  <si>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</si>
  <si>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</si>
  <si>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</si>
  <si>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</si>
  <si>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</si>
  <si>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</si>
  <si>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</si>
  <si>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</si>
  <si>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</si>
  <si>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</si>
  <si>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</si>
  <si>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</si>
  <si>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</si>
  <si>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</si>
  <si>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</si>
  <si>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</si>
  <si>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</si>
  <si>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</si>
  <si>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</si>
  <si>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</si>
  <si>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</si>
  <si>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</si>
  <si>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</si>
  <si>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بانك تجارت</t>
  </si>
  <si>
    <t>وتجارت</t>
  </si>
  <si>
    <t>98/12/26</t>
  </si>
  <si>
    <t>افشاي اطلاعات با اهميت گروه ب</t>
  </si>
  <si>
    <t>ايران‌ خودرو</t>
  </si>
  <si>
    <t>خودرو</t>
  </si>
  <si>
    <t>برگزاري مجمع عمومي فوق العاده بمنظور تصميم گيري درخصوص افزايش سرمايه</t>
  </si>
  <si>
    <t>98/12/25</t>
  </si>
  <si>
    <t>سايپا</t>
  </si>
  <si>
    <t>خساپا</t>
  </si>
  <si>
    <t>توليدي چدن سازان</t>
  </si>
  <si>
    <t>چدن</t>
  </si>
  <si>
    <t>گروه مديريت سرمايه گذاري اميد</t>
  </si>
  <si>
    <t>واميد</t>
  </si>
  <si>
    <t>دشت‌ مرغاب‌</t>
  </si>
  <si>
    <t>غدشت</t>
  </si>
  <si>
    <t>98/12/11</t>
  </si>
  <si>
    <t>توزيع دارو پخش</t>
  </si>
  <si>
    <t>دتوزيع</t>
  </si>
  <si>
    <t>باما</t>
  </si>
  <si>
    <t>كاما</t>
  </si>
  <si>
    <t>سرمايه‌گذاري‌ مسكن‌</t>
  </si>
  <si>
    <t>ثمسكن</t>
  </si>
  <si>
    <t>بانك‌اقتصادنوين‌</t>
  </si>
  <si>
    <t>ونوين</t>
  </si>
  <si>
    <t>پارس‌ خودرو</t>
  </si>
  <si>
    <t>خپارس</t>
  </si>
  <si>
    <t>قطعات‌ اتومبيل‌ ايران‌</t>
  </si>
  <si>
    <t>ختوقا</t>
  </si>
  <si>
    <t>صنايع‌ آذرآب‌</t>
  </si>
  <si>
    <t>فاذر</t>
  </si>
  <si>
    <t>فراورده‌ هاي‌ نسوزايران‌</t>
  </si>
  <si>
    <t>كفرا</t>
  </si>
  <si>
    <t>فرآورده‌هاي‌ نسوز پارس‌</t>
  </si>
  <si>
    <t>كفپارس</t>
  </si>
  <si>
    <t>سيمان‌ شرق‌</t>
  </si>
  <si>
    <t>سشرق</t>
  </si>
  <si>
    <t>سيمان فارس و خوزستان</t>
  </si>
  <si>
    <t>سفارس</t>
  </si>
  <si>
    <t>تامين سرمايه اميد</t>
  </si>
  <si>
    <t>اميد</t>
  </si>
  <si>
    <t>تامين سرمايه نوين</t>
  </si>
  <si>
    <t>تنوين</t>
  </si>
  <si>
    <t>لوله‌وماشين‌سازي‌ايران‌</t>
  </si>
  <si>
    <t>فلوله</t>
  </si>
  <si>
    <t>صنايع‌ لاستيكي‌  سهند</t>
  </si>
  <si>
    <t>پسهند</t>
  </si>
  <si>
    <t>پمپ‌ سازي‌ ايران‌</t>
  </si>
  <si>
    <t>تپمپي</t>
  </si>
  <si>
    <t>لعابيران‌</t>
  </si>
  <si>
    <t>شلعاب</t>
  </si>
  <si>
    <t>سرمايه گذاري شفادارو</t>
  </si>
  <si>
    <t>شفا</t>
  </si>
  <si>
    <t>صنعتي بهپاك</t>
  </si>
  <si>
    <t>بهپاك</t>
  </si>
  <si>
    <t>گروه  صنايع كاغذ پارس</t>
  </si>
  <si>
    <t>چكاپا</t>
  </si>
  <si>
    <t>تغييرات بيش از 50 درصدي قيمت</t>
  </si>
  <si>
    <t>برگزاري مجمع عمومي عادي ساليانه به منظور تصويب صورت هاي مالي</t>
  </si>
  <si>
    <t>برگزاري مجمع عمومي فوق‌العاده صاحبان سهام</t>
  </si>
  <si>
    <t>برگزاري مجمع عمومي عادي ساليانه صاحبان سهام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</si>
  <si>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</si>
  <si>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</si>
  <si>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</si>
  <si>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</si>
  <si>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</si>
  <si>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</si>
  <si>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</si>
  <si>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</si>
  <si>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</si>
  <si>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</si>
  <si>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</si>
  <si>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</si>
  <si>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</si>
  <si>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</si>
  <si>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</si>
  <si>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</si>
  <si>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</si>
  <si>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</si>
  <si>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</si>
  <si>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</si>
  <si>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</si>
  <si>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</si>
  <si>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</si>
  <si>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شرکت توسعه نفت و گاز صبای کنگان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</si>
  <si>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</si>
  <si>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</si>
  <si>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</si>
  <si>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</si>
  <si>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</si>
  <si>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</si>
  <si>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</si>
  <si>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</si>
  <si>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</si>
  <si>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</si>
  <si>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</si>
  <si>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</si>
  <si>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</si>
  <si>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</si>
  <si>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</si>
  <si>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</si>
  <si>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</si>
  <si>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</si>
  <si>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</si>
  <si>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</si>
  <si>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</si>
  <si>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1399/01/31</t>
  </si>
  <si>
    <t>1399-01</t>
  </si>
  <si>
    <t>فروردین ماه</t>
  </si>
  <si>
    <t>1399/01</t>
  </si>
  <si>
    <t>فروردین ماه 1399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</si>
  <si>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</si>
  <si>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</si>
  <si>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</si>
  <si>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</si>
  <si>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</si>
  <si>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</si>
  <si>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</si>
  <si>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</si>
  <si>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</si>
  <si>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</si>
  <si>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</si>
  <si>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</si>
  <si>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</si>
  <si>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</si>
  <si>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</si>
  <si>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</si>
  <si>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</si>
  <si>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</si>
  <si>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فروردین ماه 99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</si>
  <si>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</si>
  <si>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</si>
  <si>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</si>
  <si>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</si>
  <si>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</si>
  <si>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</si>
  <si>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</si>
  <si>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</si>
  <si>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</si>
  <si>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</si>
  <si>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</si>
  <si>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</si>
  <si>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</si>
  <si>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</si>
  <si>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</si>
  <si>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</si>
  <si>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</si>
  <si>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</si>
  <si>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</si>
  <si>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</si>
  <si>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</si>
  <si>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</si>
  <si>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</si>
  <si>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</si>
  <si>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</si>
  <si>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</si>
  <si>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</si>
  <si>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</si>
  <si>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</si>
  <si>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</si>
  <si>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</si>
  <si>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</si>
  <si>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</si>
  <si>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</si>
  <si>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</si>
  <si>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</si>
  <si>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</si>
  <si>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</si>
  <si>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</si>
  <si>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</si>
  <si>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</si>
  <si>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</si>
  <si>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</si>
  <si>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</si>
  <si>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</si>
  <si>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</si>
  <si>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</si>
  <si>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</si>
  <si>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</si>
  <si>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</si>
  <si>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</si>
  <si>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</si>
  <si>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</si>
  <si>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</si>
  <si>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</si>
  <si>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</si>
  <si>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</si>
  <si>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</si>
  <si>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</si>
  <si>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</si>
  <si>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</si>
  <si>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</si>
  <si>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</si>
  <si>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</si>
  <si>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</si>
  <si>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</si>
  <si>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</si>
  <si>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</si>
  <si>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</si>
  <si>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</si>
  <si>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</si>
  <si>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</si>
  <si>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صكوك مرابحه سايپا998-3ماهه 18% </t>
  </si>
  <si>
    <t xml:space="preserve">صكوك مرابحه سايپا908-3ماهه 18% </t>
  </si>
  <si>
    <t xml:space="preserve">مشاركت شهرداري مشهد-3ماهه16%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</si>
  <si>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</si>
  <si>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</si>
  <si>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</si>
  <si>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</si>
  <si>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</si>
  <si>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</si>
  <si>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</si>
  <si>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</si>
  <si>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</si>
  <si>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</si>
  <si>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</si>
  <si>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</si>
  <si>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</si>
  <si>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</si>
  <si>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</si>
  <si>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</si>
  <si>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</si>
  <si>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 تغييرات بيش از 50 درصدي قيمت</t>
  </si>
  <si>
    <t>توسعه معدني و صنعتي صبانور</t>
  </si>
  <si>
    <t>كنور</t>
  </si>
  <si>
    <t>داده گسترعصرنوين-هاي وب</t>
  </si>
  <si>
    <t>هاي وب</t>
  </si>
  <si>
    <t>سرمايه‌ گذاري‌ شاهد</t>
  </si>
  <si>
    <t>ثشاهد</t>
  </si>
  <si>
    <t>بيمه البرز</t>
  </si>
  <si>
    <t>زامياد</t>
  </si>
  <si>
    <t>خزاميا</t>
  </si>
  <si>
    <t>سرمايه‌گذاري‌ رنا(هلدينگ‌</t>
  </si>
  <si>
    <t>ورنا</t>
  </si>
  <si>
    <t>گروه‌بهمن‌</t>
  </si>
  <si>
    <t>خبهمن</t>
  </si>
  <si>
    <t>مهركام‌پارس‌</t>
  </si>
  <si>
    <t>خمهر</t>
  </si>
  <si>
    <t>پرداخت الكترونيك سامان كيش</t>
  </si>
  <si>
    <t>سپ</t>
  </si>
  <si>
    <t>كشاورزي‌ ودامپروي‌ مگسال‌</t>
  </si>
  <si>
    <t>زمگسا</t>
  </si>
  <si>
    <t>ملي كشت و صنعت و دامپروري پارس</t>
  </si>
  <si>
    <t>زپارس</t>
  </si>
  <si>
    <t>پارس‌ سرام‌</t>
  </si>
  <si>
    <t>كسرام</t>
  </si>
  <si>
    <t>سراميك‌هاي‌صنعتي‌اردكان‌</t>
  </si>
  <si>
    <t>كسرا</t>
  </si>
  <si>
    <t>برگزاري مجمع عمومي عادي ساليانه بمنظور تصويب صورت هاي مالي</t>
  </si>
  <si>
    <t>ليزينگ‌صنعت‌ومعدن‌</t>
  </si>
  <si>
    <t>ولصنم</t>
  </si>
  <si>
    <t>سرمايه‌ گذاري‌ آتيه‌ دماوند</t>
  </si>
  <si>
    <t>واتي</t>
  </si>
  <si>
    <t>برگزاري مجمع عمومي عادي ساليانه به منظور تصويب صورتهاي مالي</t>
  </si>
  <si>
    <t>سرمايه گذاري خوارزمي</t>
  </si>
  <si>
    <t>وخارزم</t>
  </si>
  <si>
    <t>سرمايه‌گذاري‌ سايپا</t>
  </si>
  <si>
    <t>وساپا</t>
  </si>
  <si>
    <t>سرمايه‌گذاري‌ سپه‌</t>
  </si>
  <si>
    <t>وسپه</t>
  </si>
  <si>
    <t>سيمان‌اروميه‌</t>
  </si>
  <si>
    <t>ساروم</t>
  </si>
  <si>
    <t>سرمايه‌گذاري‌غدير(هلدينگ‌</t>
  </si>
  <si>
    <t>وغدير</t>
  </si>
  <si>
    <t>سرمايه‌گذاري‌نيرو</t>
  </si>
  <si>
    <t>ونيرو</t>
  </si>
  <si>
    <t>نفت‌ بهران‌</t>
  </si>
  <si>
    <t>شبهرن</t>
  </si>
  <si>
    <t>توليدي فولاد سپيد فراب كوير</t>
  </si>
  <si>
    <t>كوير</t>
  </si>
  <si>
    <t>سرمايه‌گذاري‌توكافولاد(هلدينگ</t>
  </si>
  <si>
    <t>وتوكا</t>
  </si>
  <si>
    <t>شكرشاهرود</t>
  </si>
  <si>
    <t>قشكر</t>
  </si>
  <si>
    <t>ايران‌ تاير</t>
  </si>
  <si>
    <t>پتاير</t>
  </si>
  <si>
    <t>گروه‌ صنعتي‌ بارز</t>
  </si>
  <si>
    <t>پكرمان</t>
  </si>
  <si>
    <t>كارخانجات توليدي شهيد قندي</t>
  </si>
  <si>
    <t>بكام</t>
  </si>
  <si>
    <t>سرمايه‌گذاري صنايع پتروشيمي‌</t>
  </si>
  <si>
    <t>وپترو</t>
  </si>
  <si>
    <t>صنايع پتروشيمي خليج فارس</t>
  </si>
  <si>
    <t>برگزاري مجمع عمومي عادي به طور فوق العاده به منظور انتخاب اعضاي هيئت مديره</t>
  </si>
  <si>
    <t>توسعه‌ صنايع‌ بهشهر(هلدينگ</t>
  </si>
  <si>
    <t>وبشهر</t>
  </si>
  <si>
    <t>شهد ايران‌</t>
  </si>
  <si>
    <t>غشهد</t>
  </si>
  <si>
    <t>صنعتي‌ بهشهر</t>
  </si>
  <si>
    <t>غبشهر</t>
  </si>
  <si>
    <t>كشت‌وصنعت‌پياذر</t>
  </si>
  <si>
    <t>غاذر</t>
  </si>
  <si>
    <t>نوش‌ مازندران‌</t>
  </si>
  <si>
    <t>غنوش</t>
  </si>
  <si>
    <t>كارتن‌ ايران‌</t>
  </si>
  <si>
    <t>چكارن</t>
  </si>
  <si>
    <t>توکاريل</t>
  </si>
  <si>
    <t>توريل</t>
  </si>
  <si>
    <t>كشت و دام گلدشت نمونه اصفهان</t>
  </si>
  <si>
    <t>زگلدشت</t>
  </si>
  <si>
    <t>سرمايه گذاري سبحان</t>
  </si>
  <si>
    <t>وسبحان</t>
  </si>
  <si>
    <t>مديريت انرژي اميد  تابان هور</t>
  </si>
  <si>
    <t>وهور</t>
  </si>
  <si>
    <t>پتروشيمي زاگرس</t>
  </si>
  <si>
    <t>زاگرس</t>
  </si>
  <si>
    <t>كشت و صنعت شهداب ناب خراسان</t>
  </si>
  <si>
    <t>غشهداب</t>
  </si>
  <si>
    <t>گروه كارخانجات صنعتي تبرك</t>
  </si>
  <si>
    <t>تبرك</t>
  </si>
  <si>
    <t>ويتانا</t>
  </si>
  <si>
    <t>غويتا</t>
  </si>
  <si>
    <t>پخش هجرت</t>
  </si>
  <si>
    <t>هجرت</t>
  </si>
  <si>
    <t>هتل پارسيان كوثر اصفهان</t>
  </si>
  <si>
    <t>گكوثر</t>
  </si>
  <si>
    <t>سرمايه‌گذاري‌بهمن‌</t>
  </si>
  <si>
    <t>وبهمن</t>
  </si>
  <si>
    <t>بررسي وضعيت اطلاعاتي ناشر</t>
  </si>
  <si>
    <t>گروه پتروشيمي س. ايرانيان</t>
  </si>
  <si>
    <t>پترول</t>
  </si>
  <si>
    <t>كشت وصنعت شريف آباد</t>
  </si>
  <si>
    <t>زشريف</t>
  </si>
  <si>
    <t>پایان اسفند ماه 
1398</t>
  </si>
  <si>
    <t>98/12/29</t>
  </si>
  <si>
    <t>پایان اسفند ماه 1398</t>
  </si>
  <si>
    <t>تعداد سرمایه‌گذار در اسفند ماه 1398</t>
  </si>
  <si>
    <t>1399-02-31</t>
  </si>
  <si>
    <t>1399/02/31</t>
  </si>
  <si>
    <t>1399-02</t>
  </si>
  <si>
    <t>اردیبهشت ماه</t>
  </si>
  <si>
    <t>تاپایان اردیبهشت ماه</t>
  </si>
  <si>
    <t>1399/02</t>
  </si>
  <si>
    <t>اردیبهشت ماه 1399</t>
  </si>
  <si>
    <t>1398/02/31</t>
  </si>
  <si>
    <t>نسبت به کل حجم اردیبهشت ماه 99</t>
  </si>
  <si>
    <t>هرمزگان</t>
  </si>
  <si>
    <t>اردیبهشت ماه 1398</t>
  </si>
  <si>
    <t>تاپایان اردیبهشت ماه 1399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</si>
  <si>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</si>
  <si>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</si>
  <si>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</si>
  <si>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</si>
  <si>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</si>
  <si>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</si>
  <si>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</si>
  <si>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</si>
  <si>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</si>
  <si>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</si>
  <si>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</si>
  <si>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</si>
  <si>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</si>
  <si>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</si>
  <si>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</si>
  <si>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</si>
  <si>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</si>
  <si>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</si>
  <si>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</si>
  <si>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</si>
  <si>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اردیبهشت ماه 99</t>
  </si>
  <si>
    <t>سال 98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</si>
  <si>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</si>
  <si>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</si>
  <si>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</si>
  <si>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</si>
  <si>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</si>
  <si>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</si>
  <si>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</si>
  <si>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</si>
  <si>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</si>
  <si>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</si>
  <si>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</si>
  <si>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</si>
  <si>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</si>
  <si>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</si>
  <si>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</si>
  <si>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</si>
  <si>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</si>
  <si>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</si>
  <si>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</si>
  <si>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</si>
  <si>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</si>
  <si>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</si>
  <si>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</si>
  <si>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</si>
  <si>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</si>
  <si>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</si>
  <si>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</si>
  <si>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</si>
  <si>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</si>
  <si>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</si>
  <si>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</si>
  <si>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</si>
  <si>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</si>
  <si>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</si>
  <si>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</si>
  <si>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</si>
  <si>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</si>
  <si>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سرمايه گذاري صدرتامين</t>
  </si>
  <si>
    <t>تاصيكو</t>
  </si>
  <si>
    <t>معادن‌ بافق‌</t>
  </si>
  <si>
    <t>كبافق</t>
  </si>
  <si>
    <t>معادن‌منگنزايران‌</t>
  </si>
  <si>
    <t>كمنگنز</t>
  </si>
  <si>
    <t>معدني‌وصنعتي‌چادرملو</t>
  </si>
  <si>
    <t>كچاد</t>
  </si>
  <si>
    <t>حفاري شمال</t>
  </si>
  <si>
    <t>حفاري</t>
  </si>
  <si>
    <t>برگزاري مجمع عمومي عادي به طور فوق العاده به منظور تصويب صورتهاي مالي</t>
  </si>
  <si>
    <t>سرمايه گذاري مسكن شمال شرق</t>
  </si>
  <si>
    <t>ثشرق</t>
  </si>
  <si>
    <t>نوسازي‌وساختمان‌تهران‌</t>
  </si>
  <si>
    <t>ثنوسا</t>
  </si>
  <si>
    <t>بانك  پاسارگاد</t>
  </si>
  <si>
    <t>وپاسار</t>
  </si>
  <si>
    <t>بانك خاورميانه</t>
  </si>
  <si>
    <t>وخاور</t>
  </si>
  <si>
    <t>بانك صادرات ايران</t>
  </si>
  <si>
    <t>وبصادر</t>
  </si>
  <si>
    <t>بانك‌ كارآفرين‌</t>
  </si>
  <si>
    <t>وكار</t>
  </si>
  <si>
    <t>بانك‌پارسيان‌</t>
  </si>
  <si>
    <t>وپارس</t>
  </si>
  <si>
    <t>بيمه  ما</t>
  </si>
  <si>
    <t>ما</t>
  </si>
  <si>
    <t>بيمه پارسيان</t>
  </si>
  <si>
    <t>پارسيان</t>
  </si>
  <si>
    <t>بيمه دانا</t>
  </si>
  <si>
    <t>دانا</t>
  </si>
  <si>
    <t>تايدواترخاورميانه</t>
  </si>
  <si>
    <t>حتايد</t>
  </si>
  <si>
    <t>حمل و نقل بين المللي خليج فارس</t>
  </si>
  <si>
    <t>حفارس</t>
  </si>
  <si>
    <t>حمل‌ونقل‌توكا</t>
  </si>
  <si>
    <t>حتوكا</t>
  </si>
  <si>
    <t>كشتيراني جمهوري اسلامي ايران</t>
  </si>
  <si>
    <t>حكشتي</t>
  </si>
  <si>
    <t>گروه مپنا (سهامي عام)</t>
  </si>
  <si>
    <t>رمپنا</t>
  </si>
  <si>
    <t>آهنگري‌ تراكتورسازي‌ ايران‌</t>
  </si>
  <si>
    <t>خاهن</t>
  </si>
  <si>
    <t>ايركا پارت صنعت</t>
  </si>
  <si>
    <t>خكار</t>
  </si>
  <si>
    <t>چرخشگر</t>
  </si>
  <si>
    <t>خچرخش</t>
  </si>
  <si>
    <t>سازه‌ پويش‌</t>
  </si>
  <si>
    <t>خپويش</t>
  </si>
  <si>
    <t>سايپاآذين‌</t>
  </si>
  <si>
    <t>خاذين</t>
  </si>
  <si>
    <t>صنايع‌ريخته‌گري‌ايران‌</t>
  </si>
  <si>
    <t>خريخت</t>
  </si>
  <si>
    <t>فنرسازي‌خاور</t>
  </si>
  <si>
    <t>خفنر</t>
  </si>
  <si>
    <t>فنرسازي‌زر</t>
  </si>
  <si>
    <t>خزر</t>
  </si>
  <si>
    <t>كمك‌فنرايندامين‌</t>
  </si>
  <si>
    <t>خكمك</t>
  </si>
  <si>
    <t>لنت‌ ترمزايران‌</t>
  </si>
  <si>
    <t>خلنت</t>
  </si>
  <si>
    <t>محورسازان‌ايران‌خودرو</t>
  </si>
  <si>
    <t>خوساز</t>
  </si>
  <si>
    <t>مهندسي‌نصيرماشين‌</t>
  </si>
  <si>
    <t>خنصير</t>
  </si>
  <si>
    <t>موتورسازان‌تراكتورسازي‌ايران‌</t>
  </si>
  <si>
    <t>خموتور</t>
  </si>
  <si>
    <t>نيرو محركه‌</t>
  </si>
  <si>
    <t>خمحركه</t>
  </si>
  <si>
    <t>به پرداخت ملت</t>
  </si>
  <si>
    <t>پرداخت</t>
  </si>
  <si>
    <t>خدمات‌انفورماتيك‌</t>
  </si>
  <si>
    <t>رانفور</t>
  </si>
  <si>
    <t>كارت اعتباري ايران كيش</t>
  </si>
  <si>
    <t>ركيش</t>
  </si>
  <si>
    <t>سيمرغ</t>
  </si>
  <si>
    <t>برگزاري مجمع عمومي عادي به طور فوق العاده به منظور تصويب صورتهاي مالی</t>
  </si>
  <si>
    <t>صنعتي‌ آما</t>
  </si>
  <si>
    <t>فاما</t>
  </si>
  <si>
    <t>ماشين‌ سازي‌ اراك‌</t>
  </si>
  <si>
    <t>فاراك</t>
  </si>
  <si>
    <t>صنايع‌خاك‌چيني‌ايران‌</t>
  </si>
  <si>
    <t>كخاك</t>
  </si>
  <si>
    <t>برگزاري مجامع عمومي فوق العاده به منظور تصميم گيري در خصوص افزايش سرمايه_عمومي عادي به طور فوق العاده به منظور تصويب صورتهاي مالي</t>
  </si>
  <si>
    <t>ليزينگ رايان‌ سايپا</t>
  </si>
  <si>
    <t>ولساپا</t>
  </si>
  <si>
    <t>ليزينگ‌ايران‌</t>
  </si>
  <si>
    <t>وليز</t>
  </si>
  <si>
    <t>برگزاري مجمع عادي به طور فوق العاده به منظور انتخاب اعضاي هيئت مديره</t>
  </si>
  <si>
    <t>واسپاري ملت</t>
  </si>
  <si>
    <t>ولملت</t>
  </si>
  <si>
    <t>برگزاري مجمع عمومي عادي ساليانه به منظور تصويب صورتهاي مالي و تغييرات بيش از 50 درصدي قيمت</t>
  </si>
  <si>
    <t>س.ص.بازنشستگي كاركنان بانكها</t>
  </si>
  <si>
    <t>وسكاب</t>
  </si>
  <si>
    <t>سرمايه گذاري پرديس</t>
  </si>
  <si>
    <t>پرديس</t>
  </si>
  <si>
    <t>سرمايه گذاري توسعه صنعت وتجارت</t>
  </si>
  <si>
    <t>وصنعت</t>
  </si>
  <si>
    <t>سرمايه‌ گذاري‌ صنعت‌ بيمه‌</t>
  </si>
  <si>
    <t>وبيمه</t>
  </si>
  <si>
    <t>گروه س توسعه صنعتي ايران</t>
  </si>
  <si>
    <t>وتوصا</t>
  </si>
  <si>
    <t>سرمايه گذاري توسعه صنايع سيمان</t>
  </si>
  <si>
    <t>سيدكو</t>
  </si>
  <si>
    <t>سيمان‌ بجنورد</t>
  </si>
  <si>
    <t>سبجنو</t>
  </si>
  <si>
    <t>برگزاري مجامع عمومي عادي ساليانه به منظور تصويب صورت هاي مالي</t>
  </si>
  <si>
    <t>سيمان‌ خزر</t>
  </si>
  <si>
    <t>سخزر</t>
  </si>
  <si>
    <t>سيمان‌ دورود</t>
  </si>
  <si>
    <t>سدور</t>
  </si>
  <si>
    <t>سيمان‌ سفيد ني‌ريز</t>
  </si>
  <si>
    <t>سنير</t>
  </si>
  <si>
    <t>سيمان‌ شمال‌</t>
  </si>
  <si>
    <t>سشمال</t>
  </si>
  <si>
    <t>سيمان‌ صوفيان‌</t>
  </si>
  <si>
    <t>سصوفي</t>
  </si>
  <si>
    <t>سيمان فارس نو</t>
  </si>
  <si>
    <t>سفانو</t>
  </si>
  <si>
    <t>سيمان‌ قائن‌</t>
  </si>
  <si>
    <t>سقاين</t>
  </si>
  <si>
    <t>سيمان‌سپاهان‌</t>
  </si>
  <si>
    <t>سپاها</t>
  </si>
  <si>
    <t>سيمان‌شاهرود</t>
  </si>
  <si>
    <t>سرود</t>
  </si>
  <si>
    <t>سيمان‌غرب‌</t>
  </si>
  <si>
    <t>سغرب</t>
  </si>
  <si>
    <t>فجر انرژي خليج فارس</t>
  </si>
  <si>
    <t>بفجر</t>
  </si>
  <si>
    <t>مبين انرژي خليج فارس</t>
  </si>
  <si>
    <t>مبين</t>
  </si>
  <si>
    <t>پالايش نفت اصفهان</t>
  </si>
  <si>
    <t>شپنا</t>
  </si>
  <si>
    <t>پالايش نفت بندرعباس</t>
  </si>
  <si>
    <t>شبندر</t>
  </si>
  <si>
    <t>پالايش نفت تبريز</t>
  </si>
  <si>
    <t>شبريز</t>
  </si>
  <si>
    <t>پالايش نفت تهران</t>
  </si>
  <si>
    <t>شتران</t>
  </si>
  <si>
    <t>نفت سپاهان</t>
  </si>
  <si>
    <t>شسپا</t>
  </si>
  <si>
    <t>آلومينيوم‌ايران‌</t>
  </si>
  <si>
    <t>فايرا</t>
  </si>
  <si>
    <t>فولاد  خوزستان</t>
  </si>
  <si>
    <t>فخوز</t>
  </si>
  <si>
    <t>فولاد آلياژي ايران</t>
  </si>
  <si>
    <t>فولاژ</t>
  </si>
  <si>
    <t>فولاد اميركبيركاشان</t>
  </si>
  <si>
    <t>فجر</t>
  </si>
  <si>
    <t>فولاد كاوه جنوب كيش</t>
  </si>
  <si>
    <t>كاوه</t>
  </si>
  <si>
    <t>فولاد مباركه اصفهان</t>
  </si>
  <si>
    <t>فولاد</t>
  </si>
  <si>
    <t>ملي‌ صنايع‌ مس‌ ايران‌</t>
  </si>
  <si>
    <t>فملي</t>
  </si>
  <si>
    <t>نورد آلومينيوم‌</t>
  </si>
  <si>
    <t>فنوال</t>
  </si>
  <si>
    <t>شهد</t>
  </si>
  <si>
    <t>قشهد</t>
  </si>
  <si>
    <t>كاشي‌ پارس‌</t>
  </si>
  <si>
    <t>كپارس</t>
  </si>
  <si>
    <t>كاشي‌ وسراميك‌ حافظ‌</t>
  </si>
  <si>
    <t>كحافظ</t>
  </si>
  <si>
    <t>درخشان‌ تهران‌</t>
  </si>
  <si>
    <t>پدرخش</t>
  </si>
  <si>
    <t>تراكتورسازي‌ايران‌</t>
  </si>
  <si>
    <t>تايرا</t>
  </si>
  <si>
    <t>تكنوتار</t>
  </si>
  <si>
    <t>تكنو</t>
  </si>
  <si>
    <t>سرمايه‌ گذاري‌ پارس‌ توشه‌</t>
  </si>
  <si>
    <t>وتوشه</t>
  </si>
  <si>
    <t>كمباين‌ سازي‌ ايران‌</t>
  </si>
  <si>
    <t>تكمبا</t>
  </si>
  <si>
    <t>موتوژن‌</t>
  </si>
  <si>
    <t>بموتو</t>
  </si>
  <si>
    <t>نيروترانس‌</t>
  </si>
  <si>
    <t>بنيرو</t>
  </si>
  <si>
    <t>فيبر ايران‌</t>
  </si>
  <si>
    <t>چفيبر</t>
  </si>
  <si>
    <t>پتروشيمي پارس</t>
  </si>
  <si>
    <t>پارس</t>
  </si>
  <si>
    <t>پتروشيمي جم</t>
  </si>
  <si>
    <t>جم</t>
  </si>
  <si>
    <t>پتروشيمي‌ خارك‌</t>
  </si>
  <si>
    <t>شخارك</t>
  </si>
  <si>
    <t>پتروشيمي خراسان</t>
  </si>
  <si>
    <t>خراسان</t>
  </si>
  <si>
    <t>پتروشيمي فناوران</t>
  </si>
  <si>
    <t>شفن</t>
  </si>
  <si>
    <t>پلي پروپيلن جم - جم پيلن</t>
  </si>
  <si>
    <t>جم پيلن</t>
  </si>
  <si>
    <t>اطلاعات با اهميت گروه الف و تغييرات بيش از 50 درصدي قيمت</t>
  </si>
  <si>
    <t>س. صنايع‌شيميايي‌ايران</t>
  </si>
  <si>
    <t>شيران</t>
  </si>
  <si>
    <t>س. نفت و گاز و پتروشيمي تأمين</t>
  </si>
  <si>
    <t>تاپيكو</t>
  </si>
  <si>
    <t>صنايع پتروشيمي كرمانشاه</t>
  </si>
  <si>
    <t>كرماشا</t>
  </si>
  <si>
    <t>صنايع‌ شيميايي‌ فارس‌</t>
  </si>
  <si>
    <t>شفارس</t>
  </si>
  <si>
    <t>تغييرات بيش از 50 درصدي قيمت و تغييرات بيش از 20 درصدي قيمت</t>
  </si>
  <si>
    <t>كربن‌ ايران‌</t>
  </si>
  <si>
    <t>شكربن</t>
  </si>
  <si>
    <t>گسترش نفت و گاز پارسيان</t>
  </si>
  <si>
    <t>پارسان</t>
  </si>
  <si>
    <t>معدني‌ املاح‌  ايران‌</t>
  </si>
  <si>
    <t>شاملا</t>
  </si>
  <si>
    <t>بهنوش‌ ايران‌</t>
  </si>
  <si>
    <t>غبهنوش</t>
  </si>
  <si>
    <t>خوراك‌  دام‌ پارس‌</t>
  </si>
  <si>
    <t>غدام</t>
  </si>
  <si>
    <t>جهت بررسي بيشتر معاملات</t>
  </si>
  <si>
    <t>سالمين‌</t>
  </si>
  <si>
    <t>غسالم</t>
  </si>
  <si>
    <t>گلوكوزان‌</t>
  </si>
  <si>
    <t>غگل</t>
  </si>
  <si>
    <t>مخابرات ايران</t>
  </si>
  <si>
    <t>اخابر</t>
  </si>
  <si>
    <t>داروسازي‌ ابوريحان‌</t>
  </si>
  <si>
    <t>دابور</t>
  </si>
  <si>
    <t>برگزاري مجامع عمومي فوق العاده به منظور تصميم گيري در خصوص افزايش سرمايه</t>
  </si>
  <si>
    <t>داروسازي‌ اكسير</t>
  </si>
  <si>
    <t>دلر</t>
  </si>
  <si>
    <t>داروسازي‌ جابرابن‌حيان‌</t>
  </si>
  <si>
    <t>دجابر</t>
  </si>
  <si>
    <t>داروسازي زاگرس فارمد پارس</t>
  </si>
  <si>
    <t>ددام</t>
  </si>
  <si>
    <t>داروسازي‌ سينا</t>
  </si>
  <si>
    <t>دسينا</t>
  </si>
  <si>
    <t>داروسازي‌زهراوي‌</t>
  </si>
  <si>
    <t>دزهراوي</t>
  </si>
  <si>
    <t>دارويي‌ رازك‌</t>
  </si>
  <si>
    <t>درازك</t>
  </si>
  <si>
    <t>كارخانجات‌داروپخش‌</t>
  </si>
  <si>
    <t>دارو</t>
  </si>
  <si>
    <t>كيميدارو</t>
  </si>
  <si>
    <t>دكيمي</t>
  </si>
  <si>
    <t>فرآوري زغال سنگ پروده طبس</t>
  </si>
  <si>
    <t>كپرور</t>
  </si>
  <si>
    <t>آتيه داده پرداز</t>
  </si>
  <si>
    <t>اپرداز</t>
  </si>
  <si>
    <t>سرمايه گذاري مسكن پرديس</t>
  </si>
  <si>
    <t>ثپرديس</t>
  </si>
  <si>
    <t>سرمايه‌گذاري مسكن زاينده رود</t>
  </si>
  <si>
    <t>ثرود</t>
  </si>
  <si>
    <t>عمران و توسعه شاهد</t>
  </si>
  <si>
    <t>ثعمرا</t>
  </si>
  <si>
    <t>بيمه اتكايي ايرانيان</t>
  </si>
  <si>
    <t>اتكاي</t>
  </si>
  <si>
    <t>برگزاري مجمع عمومي عادي به طور فوق العاده صاحبان سهام</t>
  </si>
  <si>
    <t>بيمه پاسارگاد</t>
  </si>
  <si>
    <t>بپاس</t>
  </si>
  <si>
    <t>بيمه سامان</t>
  </si>
  <si>
    <t>بساما</t>
  </si>
  <si>
    <t>بيمه كوثر</t>
  </si>
  <si>
    <t>كوثر</t>
  </si>
  <si>
    <t>كشتيراني درياي خزر</t>
  </si>
  <si>
    <t>حخزر</t>
  </si>
  <si>
    <t>آسيا سير ارس</t>
  </si>
  <si>
    <t>حآسا</t>
  </si>
  <si>
    <t>ريل پردازسير</t>
  </si>
  <si>
    <t>حريل</t>
  </si>
  <si>
    <t>ريل سير كوثر</t>
  </si>
  <si>
    <t>حسير</t>
  </si>
  <si>
    <t>بهمن  ديزل</t>
  </si>
  <si>
    <t>خديزل</t>
  </si>
  <si>
    <t>افرانت</t>
  </si>
  <si>
    <t>افرا</t>
  </si>
  <si>
    <t>دامداري تليسه نمونه</t>
  </si>
  <si>
    <t>تليسه</t>
  </si>
  <si>
    <t>كشت و دام قيام اصفهان</t>
  </si>
  <si>
    <t>زقيام</t>
  </si>
  <si>
    <t>برگزاري مجمع عمومي عادي بطو فوق العاده صاحبان سهام</t>
  </si>
  <si>
    <t>كشت و دامداري فكا</t>
  </si>
  <si>
    <t>زفكا</t>
  </si>
  <si>
    <t>كشت و صنعت دشت خرم دره</t>
  </si>
  <si>
    <t>زدشت</t>
  </si>
  <si>
    <t>برگزاري مجمع عمومي عادي به طور فوق‌العاده صاحبان سهام</t>
  </si>
  <si>
    <t>توليدي و خدمات صنايع نسوز توكا</t>
  </si>
  <si>
    <t>كتوكا</t>
  </si>
  <si>
    <t>سرمايه گذاري توسعه گوهران اميد</t>
  </si>
  <si>
    <t>گوهران</t>
  </si>
  <si>
    <t>گسترش سرمايه گذاري ايرانيان</t>
  </si>
  <si>
    <t>وگستر</t>
  </si>
  <si>
    <t>سيمان ساوه</t>
  </si>
  <si>
    <t>ساوه</t>
  </si>
  <si>
    <t>سيمان لار سبزوار</t>
  </si>
  <si>
    <t>سبزوا</t>
  </si>
  <si>
    <t>توسعه مولد نيروگاهي جهرم</t>
  </si>
  <si>
    <t>بجهرم</t>
  </si>
  <si>
    <t>توليد برق عسلويه  مپنا</t>
  </si>
  <si>
    <t>بمپنا</t>
  </si>
  <si>
    <t>توليد نيروي برق دماوند</t>
  </si>
  <si>
    <t>دماوند</t>
  </si>
  <si>
    <t>نيروگاه زاگرس كوثر</t>
  </si>
  <si>
    <t>بزاگرس</t>
  </si>
  <si>
    <t>پالايش نفت شيراز</t>
  </si>
  <si>
    <t>شراز</t>
  </si>
  <si>
    <t>پالايش نفت لاوان</t>
  </si>
  <si>
    <t>شاوان</t>
  </si>
  <si>
    <t>برگزاري مجمع عمومي عادي به طور فوق العاده صاحبان سهام و تغييرات بيش از 50 درصدي قيمت</t>
  </si>
  <si>
    <t>نفت ايرانول</t>
  </si>
  <si>
    <t>شرانل</t>
  </si>
  <si>
    <t>نفت پاسارگاد</t>
  </si>
  <si>
    <t>شپاس</t>
  </si>
  <si>
    <t>فرابورس</t>
  </si>
  <si>
    <t>ذوب روي اصفهان</t>
  </si>
  <si>
    <t>فروي</t>
  </si>
  <si>
    <t>سهامي ذوب آهن  اصفهان</t>
  </si>
  <si>
    <t>ذوب</t>
  </si>
  <si>
    <t>فولاد هرمزگان جنوب</t>
  </si>
  <si>
    <t>هرمز</t>
  </si>
  <si>
    <t>هلدينگ صنايع  معدني خاورميانه</t>
  </si>
  <si>
    <t>ميدكو</t>
  </si>
  <si>
    <t>فراوردههاي غذايي وقند چهارمحال</t>
  </si>
  <si>
    <t>قچار</t>
  </si>
  <si>
    <t>توكا رنگ فولاد سپاهان</t>
  </si>
  <si>
    <t>شتوكا</t>
  </si>
  <si>
    <t>شير پاستوريزه پگاه فارس</t>
  </si>
  <si>
    <t>غفارس</t>
  </si>
  <si>
    <t>عطرين نخ قم</t>
  </si>
  <si>
    <t>نطرين</t>
  </si>
  <si>
    <t>توليد ژلاتين كپسول ايران</t>
  </si>
  <si>
    <t>دكپسول</t>
  </si>
  <si>
    <t>داروسازي آوه سينا</t>
  </si>
  <si>
    <t>داوه</t>
  </si>
  <si>
    <t>داروسازي توليد دارو</t>
  </si>
  <si>
    <t>دتوليد</t>
  </si>
  <si>
    <t>داروسازي كاسپين تامين</t>
  </si>
  <si>
    <t>كاسپين</t>
  </si>
  <si>
    <t>دارويي ره آورد تامين</t>
  </si>
  <si>
    <t>درهآور</t>
  </si>
  <si>
    <t>گروه سرمايه گذاري ميراث فرهنگي</t>
  </si>
  <si>
    <t>سمگا</t>
  </si>
  <si>
    <t>ليزينگ ايران و شرق</t>
  </si>
  <si>
    <t>ولشرق</t>
  </si>
  <si>
    <t>برگزاري مجمع عمومي عادي بطور فوق العاده صاحبان سهام</t>
  </si>
  <si>
    <t>99/2/27</t>
  </si>
  <si>
    <t>بين‌المللي‌توسعه‌ساختمان</t>
  </si>
  <si>
    <t>ثاخت</t>
  </si>
  <si>
    <t>99/2/31</t>
  </si>
  <si>
    <t>بانك ملت</t>
  </si>
  <si>
    <t>وبملت</t>
  </si>
  <si>
    <t>99/2/13</t>
  </si>
  <si>
    <t>تجارت الكترونيك  پارسيان</t>
  </si>
  <si>
    <t>رتاپ</t>
  </si>
  <si>
    <t>99/2/30</t>
  </si>
  <si>
    <t>برگزاري مجامع عمومي عادي ساليانه به منظور تصويب صورتهاي مالي_ عمومي فوق العاده به منظور اصلاح اساسنامه</t>
  </si>
  <si>
    <t>برگزاري مجامع عمومي عادي ساليانه به منظور تصويب صورتهاي مالي_عمومي فوق العاده به منظور تصميم گيري در خصوص افزايش سرمايه</t>
  </si>
  <si>
    <t>99/2/28</t>
  </si>
  <si>
    <t>فرآورده‌هاي‌نسوزآذر</t>
  </si>
  <si>
    <t>كاذر</t>
  </si>
  <si>
    <t>99/2/29</t>
  </si>
  <si>
    <t>سرمايه‌گذاري‌توسعه‌ملي‌</t>
  </si>
  <si>
    <t>وتوسم</t>
  </si>
  <si>
    <t>99/2/20</t>
  </si>
  <si>
    <t>كاشي‌ الوند</t>
  </si>
  <si>
    <t>كلوند</t>
  </si>
  <si>
    <t>كاشي‌ سعدي‌</t>
  </si>
  <si>
    <t>كسعدي</t>
  </si>
  <si>
    <t>ايران‌ياساتايرورابر</t>
  </si>
  <si>
    <t>پاسا</t>
  </si>
  <si>
    <t>دوده‌ صنعتي‌ پارس‌</t>
  </si>
  <si>
    <t>شدوص</t>
  </si>
  <si>
    <t>99/215</t>
  </si>
  <si>
    <t>99/2/2</t>
  </si>
  <si>
    <t>99/2/3</t>
  </si>
  <si>
    <t>سرمايه گذاري مسكن تهران</t>
  </si>
  <si>
    <t>ثتران</t>
  </si>
  <si>
    <t>بيمه ميهن</t>
  </si>
  <si>
    <t>ميهن</t>
  </si>
  <si>
    <t>شركت آهن و فولاد ارفع</t>
  </si>
  <si>
    <t>ارفع</t>
  </si>
  <si>
    <t>شركت صنايع غذايي مينو شرق</t>
  </si>
  <si>
    <t>غمينو</t>
  </si>
  <si>
    <t>شير پاستوريزه پگاه گلپايگان</t>
  </si>
  <si>
    <t>غگلپا</t>
  </si>
  <si>
    <t>برگزاري مجمع عمومي عادي ساليانه صاحبان سهام </t>
  </si>
  <si>
    <t>شير پاستوريزه پگاه گلستان</t>
  </si>
  <si>
    <t>غگلستا</t>
  </si>
  <si>
    <t>شير پگاه آذربايجان شرقي</t>
  </si>
  <si>
    <t>غپآذر</t>
  </si>
  <si>
    <t>شيرپاستوريزه پگاه گيلان</t>
  </si>
  <si>
    <t>غگيلا</t>
  </si>
  <si>
    <t>تغييرات بيش از 50 درصدي قيمت و برگزاري مجامع عمومي عادي ساليانه صاحبان سهام و فوق‌العاده صاحبان سهام</t>
  </si>
  <si>
    <t>99/2/8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</si>
  <si>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</si>
  <si>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</si>
  <si>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پایان فروردین ماه 
1399</t>
  </si>
  <si>
    <t>پایان 
اسفند ماه 
1398</t>
  </si>
  <si>
    <t>پایان 
فروردین ماه 
1398</t>
  </si>
  <si>
    <t>پایان 
فروردین ماه 
1399</t>
  </si>
  <si>
    <t>پایان
اسفند ماه 
1398</t>
  </si>
  <si>
    <t>99/01/31</t>
  </si>
  <si>
    <t>پایان فروردین ماه 1399</t>
  </si>
  <si>
    <t>تعداد سرمایه‌گذار در فروردین ماه 1399</t>
  </si>
  <si>
    <t>98/01/31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</si>
</sst>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&quot;$&quot;\-\f\a\-\i\r\,\30\1000"/>
    <numFmt numFmtId="175" formatCode="#,##0%"/>
  </numFmts>
  <fonts count="131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sz val="1"/>
      <color rgb="FFFFFFFF"/>
      <name val="B Koodak"/>
      <charset val="178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9"/>
      <color rgb="FFFFFFFF"/>
      <name val="B Mitra"/>
      <charset val="178"/>
    </font>
    <font>
      <sz val="14"/>
      <color rgb="FF000000"/>
      <name val="B Mitra"/>
      <charset val="178"/>
    </font>
    <font>
      <b/>
      <sz val="12"/>
      <name val="IPT.Mitra"/>
      <charset val="2"/>
    </font>
    <font>
      <sz val="8"/>
      <color theme="1"/>
      <name val="B Nazanin"/>
      <family val="2"/>
    </font>
    <font>
      <sz val="10"/>
      <color theme="0" tint="-0.34998626667073579"/>
      <name val="B Mitra"/>
      <charset val="178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87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6" fillId="0" borderId="0"/>
    <xf numFmtId="0" fontId="47" fillId="0" borderId="0"/>
    <xf numFmtId="0" fontId="15" fillId="0" borderId="0"/>
    <xf numFmtId="0" fontId="54" fillId="0" borderId="0"/>
    <xf numFmtId="9" fontId="54" fillId="0" borderId="0" applyFont="0" applyFill="0" applyBorder="0" applyAlignment="0" applyProtection="0"/>
    <xf numFmtId="0" fontId="61" fillId="0" borderId="0"/>
    <xf numFmtId="0" fontId="26" fillId="0" borderId="0"/>
    <xf numFmtId="0" fontId="15" fillId="0" borderId="0"/>
  </cellStyleXfs>
  <cellXfs count="1482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30" xfId="3" applyNumberFormat="1" applyFont="1" applyFill="1" applyBorder="1" applyAlignment="1">
      <alignment horizontal="center" vertical="center"/>
    </xf>
    <xf numFmtId="0" fontId="24" fillId="0" borderId="30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30" xfId="3" applyNumberFormat="1" applyFont="1" applyFill="1" applyBorder="1" applyAlignment="1">
      <alignment horizontal="center" vertical="center" wrapText="1"/>
    </xf>
    <xf numFmtId="0" fontId="24" fillId="0" borderId="30" xfId="3" applyNumberFormat="1" applyFont="1" applyBorder="1" applyAlignment="1">
      <alignment horizontal="center" vertical="center" wrapText="1"/>
    </xf>
    <xf numFmtId="0" fontId="39" fillId="0" borderId="30" xfId="3" applyNumberFormat="1" applyFont="1" applyBorder="1" applyAlignment="1">
      <alignment horizontal="center" vertical="center"/>
    </xf>
    <xf numFmtId="0" fontId="39" fillId="15" borderId="30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5" fillId="18" borderId="0" xfId="1" applyFont="1" applyFill="1"/>
    <xf numFmtId="0" fontId="45" fillId="16" borderId="9" xfId="1" applyFont="1" applyFill="1" applyBorder="1" applyAlignment="1">
      <alignment horizontal="center"/>
    </xf>
    <xf numFmtId="0" fontId="45" fillId="19" borderId="9" xfId="1" applyFont="1" applyFill="1" applyBorder="1" applyAlignment="1">
      <alignment horizontal="center"/>
    </xf>
    <xf numFmtId="0" fontId="45" fillId="13" borderId="9" xfId="1" applyFont="1" applyFill="1" applyBorder="1" applyAlignment="1">
      <alignment horizontal="center"/>
    </xf>
    <xf numFmtId="0" fontId="45" fillId="20" borderId="9" xfId="1" applyFont="1" applyFill="1" applyBorder="1" applyAlignment="1">
      <alignment horizontal="center"/>
    </xf>
    <xf numFmtId="0" fontId="45" fillId="21" borderId="9" xfId="1" applyFont="1" applyFill="1" applyBorder="1" applyAlignment="1">
      <alignment horizontal="center"/>
    </xf>
    <xf numFmtId="0" fontId="45" fillId="22" borderId="9" xfId="1" applyFont="1" applyFill="1" applyBorder="1" applyAlignment="1">
      <alignment horizontal="center"/>
    </xf>
    <xf numFmtId="0" fontId="45" fillId="23" borderId="9" xfId="1" applyFont="1" applyFill="1" applyBorder="1" applyAlignment="1">
      <alignment horizontal="center"/>
    </xf>
    <xf numFmtId="0" fontId="45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5" fillId="10" borderId="0" xfId="13" applyFont="1" applyFill="1" applyAlignment="1">
      <alignment horizontal="center" vertical="center"/>
    </xf>
    <xf numFmtId="14" fontId="45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5" fillId="10" borderId="9" xfId="13" applyFont="1" applyFill="1" applyBorder="1" applyAlignment="1">
      <alignment horizontal="center" vertical="center"/>
    </xf>
    <xf numFmtId="14" fontId="45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4" fontId="7" fillId="1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9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5" fillId="12" borderId="9" xfId="0" applyNumberFormat="1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left" vertical="top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8" fillId="17" borderId="6" xfId="1" applyFont="1" applyFill="1" applyBorder="1" applyAlignment="1">
      <alignment horizontal="center" vertical="center" wrapText="1"/>
    </xf>
    <xf numFmtId="0" fontId="38" fillId="17" borderId="0" xfId="1" applyFont="1" applyFill="1" applyBorder="1" applyAlignment="1">
      <alignment horizontal="center" vertical="center" wrapText="1"/>
    </xf>
    <xf numFmtId="0" fontId="38" fillId="17" borderId="17" xfId="1" applyFont="1" applyFill="1" applyBorder="1" applyAlignment="1">
      <alignment horizontal="center" vertical="center" wrapText="1"/>
    </xf>
    <xf numFmtId="0" fontId="38" fillId="17" borderId="13" xfId="1" applyFont="1" applyFill="1" applyBorder="1" applyAlignment="1">
      <alignment horizontal="center" vertical="center" wrapText="1"/>
    </xf>
    <xf numFmtId="0" fontId="38" fillId="17" borderId="14" xfId="1" applyFont="1" applyFill="1" applyBorder="1" applyAlignment="1">
      <alignment horizontal="center" vertical="center" wrapText="1"/>
    </xf>
    <xf numFmtId="0" fontId="38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5" fillId="17" borderId="9" xfId="13" applyFont="1" applyFill="1" applyBorder="1" applyAlignment="1">
      <alignment horizontal="center" vertical="center"/>
    </xf>
    <xf numFmtId="14" fontId="45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7" fillId="28" borderId="13" xfId="13" applyFont="1" applyFill="1" applyBorder="1" applyAlignment="1">
      <alignment horizontal="center" vertical="center" wrapText="1" readingOrder="2"/>
    </xf>
    <xf numFmtId="0" fontId="58" fillId="28" borderId="11" xfId="13" applyFont="1" applyFill="1" applyBorder="1" applyAlignment="1">
      <alignment vertical="center"/>
    </xf>
    <xf numFmtId="0" fontId="56" fillId="14" borderId="8" xfId="13" applyFont="1" applyFill="1" applyBorder="1" applyAlignment="1">
      <alignment horizontal="center" vertical="center" readingOrder="2"/>
    </xf>
    <xf numFmtId="0" fontId="48" fillId="10" borderId="8" xfId="13" applyFont="1" applyFill="1" applyBorder="1" applyAlignment="1">
      <alignment horizontal="center" vertical="center" readingOrder="2"/>
    </xf>
    <xf numFmtId="0" fontId="48" fillId="10" borderId="10" xfId="13" applyFont="1" applyFill="1" applyBorder="1" applyAlignment="1">
      <alignment horizontal="center" vertical="center" readingOrder="2"/>
    </xf>
    <xf numFmtId="0" fontId="56" fillId="14" borderId="6" xfId="13" applyFont="1" applyFill="1" applyBorder="1" applyAlignment="1">
      <alignment horizontal="center" vertical="center" readingOrder="2"/>
    </xf>
    <xf numFmtId="0" fontId="48" fillId="10" borderId="6" xfId="13" applyFont="1" applyFill="1" applyBorder="1" applyAlignment="1">
      <alignment horizontal="center" vertical="center" readingOrder="2"/>
    </xf>
    <xf numFmtId="0" fontId="48" fillId="10" borderId="12" xfId="13" applyFont="1" applyFill="1" applyBorder="1" applyAlignment="1">
      <alignment horizontal="center" vertical="center" readingOrder="2"/>
    </xf>
    <xf numFmtId="0" fontId="12" fillId="9" borderId="27" xfId="13" applyFont="1" applyFill="1" applyBorder="1" applyAlignment="1">
      <alignment horizontal="left" vertical="center" wrapText="1" readingOrder="1"/>
    </xf>
    <xf numFmtId="0" fontId="34" fillId="9" borderId="20" xfId="13" applyFont="1" applyFill="1" applyBorder="1" applyAlignment="1">
      <alignment horizontal="center" vertical="center" wrapText="1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7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0" fontId="9" fillId="17" borderId="11" xfId="13" applyFont="1" applyFill="1" applyBorder="1" applyAlignment="1">
      <alignment horizontal="center" vertical="center" wrapText="1" readingOrder="2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4" fillId="26" borderId="9" xfId="0" applyFont="1" applyFill="1" applyBorder="1" applyAlignment="1">
      <alignment horizontal="center" vertical="center" wrapText="1" readingOrder="2"/>
    </xf>
    <xf numFmtId="3" fontId="49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50" fillId="27" borderId="0" xfId="0" applyFont="1" applyFill="1" applyAlignment="1">
      <alignment horizontal="center" vertical="center" wrapText="1" readingOrder="2"/>
    </xf>
    <xf numFmtId="0" fontId="49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7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7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3" xfId="0" applyNumberFormat="1" applyFont="1" applyFill="1" applyBorder="1" applyAlignment="1">
      <alignment horizontal="center" vertical="center" wrapText="1" readingOrder="1"/>
    </xf>
    <xf numFmtId="10" fontId="66" fillId="25" borderId="26" xfId="0" applyNumberFormat="1" applyFont="1" applyFill="1" applyBorder="1" applyAlignment="1">
      <alignment horizontal="center" vertical="center" wrapText="1" readingOrder="1"/>
    </xf>
    <xf numFmtId="10" fontId="66" fillId="25" borderId="43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6" fillId="26" borderId="0" xfId="0" applyNumberFormat="1" applyFont="1" applyFill="1" applyAlignment="1">
      <alignment horizontal="center" vertical="center" wrapText="1" readingOrder="1"/>
    </xf>
    <xf numFmtId="10" fontId="66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6" fillId="26" borderId="26" xfId="0" applyNumberFormat="1" applyFont="1" applyFill="1" applyBorder="1" applyAlignment="1">
      <alignment horizontal="center" vertical="center" wrapText="1" readingOrder="1"/>
    </xf>
    <xf numFmtId="10" fontId="66" fillId="26" borderId="43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6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6" fillId="25" borderId="23" xfId="0" applyNumberFormat="1" applyFont="1" applyFill="1" applyBorder="1" applyAlignment="1">
      <alignment horizontal="center" vertical="center" wrapText="1" readingOrder="1"/>
    </xf>
    <xf numFmtId="10" fontId="66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6" fillId="25" borderId="26" xfId="0" applyNumberFormat="1" applyFont="1" applyFill="1" applyBorder="1" applyAlignment="1">
      <alignment horizontal="center" vertical="center" wrapText="1" readingOrder="1"/>
    </xf>
    <xf numFmtId="0" fontId="66" fillId="26" borderId="26" xfId="0" applyFont="1" applyFill="1" applyBorder="1" applyAlignment="1">
      <alignment horizontal="center" vertical="center" wrapText="1" readingOrder="1"/>
    </xf>
    <xf numFmtId="3" fontId="66" fillId="26" borderId="46" xfId="0" applyNumberFormat="1" applyFont="1" applyFill="1" applyBorder="1" applyAlignment="1">
      <alignment horizontal="center" vertical="center" wrapText="1" readingOrder="1"/>
    </xf>
    <xf numFmtId="0" fontId="65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4" fillId="25" borderId="44" xfId="0" applyFont="1" applyFill="1" applyBorder="1" applyAlignment="1">
      <alignment horizontal="center" vertical="center" wrapText="1" readingOrder="2"/>
    </xf>
    <xf numFmtId="3" fontId="66" fillId="26" borderId="31" xfId="0" applyNumberFormat="1" applyFont="1" applyFill="1" applyBorder="1" applyAlignment="1">
      <alignment horizontal="center" vertical="center" wrapText="1" readingOrder="1"/>
    </xf>
    <xf numFmtId="3" fontId="66" fillId="26" borderId="43" xfId="0" applyNumberFormat="1" applyFont="1" applyFill="1" applyBorder="1" applyAlignment="1">
      <alignment horizontal="center" vertical="center" wrapText="1" readingOrder="1"/>
    </xf>
    <xf numFmtId="3" fontId="66" fillId="26" borderId="44" xfId="0" applyNumberFormat="1" applyFont="1" applyFill="1" applyBorder="1" applyAlignment="1">
      <alignment horizontal="center" vertical="center" wrapText="1" readingOrder="1"/>
    </xf>
    <xf numFmtId="3" fontId="66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1" fillId="27" borderId="45" xfId="0" applyFont="1" applyFill="1" applyBorder="1" applyAlignment="1">
      <alignment horizontal="center" vertical="center" wrapText="1" readingOrder="2"/>
    </xf>
    <xf numFmtId="0" fontId="51" fillId="27" borderId="28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31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8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1" xfId="0" applyNumberFormat="1" applyFont="1" applyFill="1" applyBorder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0" fontId="51" fillId="27" borderId="22" xfId="0" applyFont="1" applyFill="1" applyBorder="1" applyAlignment="1">
      <alignment horizontal="center" vertical="center" wrapText="1" readingOrder="2"/>
    </xf>
    <xf numFmtId="0" fontId="4" fillId="16" borderId="9" xfId="0" applyFont="1" applyFill="1" applyBorder="1" applyAlignment="1">
      <alignment vertical="center"/>
    </xf>
    <xf numFmtId="0" fontId="4" fillId="16" borderId="10" xfId="0" applyFont="1" applyFill="1" applyBorder="1" applyAlignment="1">
      <alignment horizontal="center" vertical="center"/>
    </xf>
    <xf numFmtId="0" fontId="68" fillId="34" borderId="22" xfId="0" applyFont="1" applyFill="1" applyBorder="1" applyAlignment="1">
      <alignment horizontal="center" vertical="center" wrapText="1" readingOrder="2"/>
    </xf>
    <xf numFmtId="0" fontId="68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9" fillId="9" borderId="0" xfId="0" applyNumberFormat="1" applyFont="1" applyFill="1" applyAlignment="1">
      <alignment horizontal="center" vertical="center" wrapText="1" readingOrder="1"/>
    </xf>
    <xf numFmtId="3" fontId="69" fillId="9" borderId="28" xfId="0" applyNumberFormat="1" applyFont="1" applyFill="1" applyBorder="1" applyAlignment="1">
      <alignment horizontal="center" vertical="center" wrapText="1" readingOrder="1"/>
    </xf>
    <xf numFmtId="10" fontId="69" fillId="35" borderId="7" xfId="0" applyNumberFormat="1" applyFont="1" applyFill="1" applyBorder="1" applyAlignment="1">
      <alignment horizontal="center" vertical="center" wrapText="1" readingOrder="1"/>
    </xf>
    <xf numFmtId="10" fontId="69" fillId="35" borderId="0" xfId="0" applyNumberFormat="1" applyFont="1" applyFill="1" applyBorder="1" applyAlignment="1">
      <alignment horizontal="center" vertical="center" wrapText="1" readingOrder="1"/>
    </xf>
    <xf numFmtId="0" fontId="70" fillId="9" borderId="7" xfId="0" applyFont="1" applyFill="1" applyBorder="1" applyAlignment="1">
      <alignment horizontal="center" vertical="center" wrapText="1" readingOrder="2"/>
    </xf>
    <xf numFmtId="3" fontId="69" fillId="9" borderId="26" xfId="0" applyNumberFormat="1" applyFont="1" applyFill="1" applyBorder="1" applyAlignment="1">
      <alignment horizontal="center" vertical="center" wrapText="1" readingOrder="1"/>
    </xf>
    <xf numFmtId="3" fontId="69" fillId="9" borderId="44" xfId="0" applyNumberFormat="1" applyFont="1" applyFill="1" applyBorder="1" applyAlignment="1">
      <alignment horizontal="center" vertical="center" wrapText="1" readingOrder="1"/>
    </xf>
    <xf numFmtId="0" fontId="44" fillId="9" borderId="7" xfId="0" applyFont="1" applyFill="1" applyBorder="1" applyAlignment="1">
      <alignment horizontal="center" vertical="center" wrapText="1" readingOrder="2"/>
    </xf>
    <xf numFmtId="10" fontId="71" fillId="35" borderId="22" xfId="0" applyNumberFormat="1" applyFont="1" applyFill="1" applyBorder="1" applyAlignment="1">
      <alignment horizontal="center" vertical="center" wrapText="1" readingOrder="1"/>
    </xf>
    <xf numFmtId="10" fontId="71" fillId="35" borderId="23" xfId="0" applyNumberFormat="1" applyFont="1" applyFill="1" applyBorder="1" applyAlignment="1">
      <alignment horizontal="center" vertical="center" wrapText="1" readingOrder="1"/>
    </xf>
    <xf numFmtId="0" fontId="72" fillId="34" borderId="0" xfId="0" applyFont="1" applyFill="1" applyBorder="1" applyAlignment="1">
      <alignment horizontal="center" vertical="center" wrapText="1" readingOrder="2"/>
    </xf>
    <xf numFmtId="0" fontId="0" fillId="34" borderId="7" xfId="0" applyFill="1" applyBorder="1" applyAlignment="1">
      <alignment vertical="center" wrapText="1"/>
    </xf>
    <xf numFmtId="0" fontId="69" fillId="34" borderId="0" xfId="0" applyFont="1" applyFill="1" applyAlignment="1">
      <alignment horizontal="center" vertical="center" wrapText="1" readingOrder="1"/>
    </xf>
    <xf numFmtId="0" fontId="73" fillId="34" borderId="0" xfId="0" applyFont="1" applyFill="1" applyAlignment="1">
      <alignment horizontal="center" vertical="center" wrapText="1" readingOrder="2"/>
    </xf>
    <xf numFmtId="0" fontId="74" fillId="34" borderId="28" xfId="0" applyFont="1" applyFill="1" applyBorder="1" applyAlignment="1">
      <alignment horizontal="center" vertical="center" wrapText="1" readingOrder="2"/>
    </xf>
    <xf numFmtId="10" fontId="69" fillId="35" borderId="43" xfId="0" applyNumberFormat="1" applyFont="1" applyFill="1" applyBorder="1" applyAlignment="1">
      <alignment horizontal="center" vertical="center" wrapText="1" readingOrder="1"/>
    </xf>
    <xf numFmtId="10" fontId="69" fillId="35" borderId="26" xfId="0" applyNumberFormat="1" applyFont="1" applyFill="1" applyBorder="1" applyAlignment="1">
      <alignment horizontal="center" vertical="center" wrapText="1" readingOrder="1"/>
    </xf>
    <xf numFmtId="0" fontId="44" fillId="9" borderId="43" xfId="0" applyFont="1" applyFill="1" applyBorder="1" applyAlignment="1">
      <alignment horizontal="center" vertical="center" wrapText="1" readingOrder="2"/>
    </xf>
    <xf numFmtId="10" fontId="71" fillId="35" borderId="43" xfId="0" applyNumberFormat="1" applyFont="1" applyFill="1" applyBorder="1" applyAlignment="1">
      <alignment horizontal="center" vertical="center" wrapText="1" readingOrder="1"/>
    </xf>
    <xf numFmtId="10" fontId="71" fillId="35" borderId="26" xfId="0" applyNumberFormat="1" applyFont="1" applyFill="1" applyBorder="1" applyAlignment="1">
      <alignment horizontal="center" vertical="center" wrapText="1" readingOrder="1"/>
    </xf>
    <xf numFmtId="0" fontId="75" fillId="34" borderId="26" xfId="0" applyFont="1" applyFill="1" applyBorder="1" applyAlignment="1">
      <alignment horizontal="center" vertical="center" wrapText="1" readingOrder="2"/>
    </xf>
    <xf numFmtId="0" fontId="75" fillId="34" borderId="43" xfId="0" applyFont="1" applyFill="1" applyBorder="1" applyAlignment="1">
      <alignment horizontal="center" vertical="center" wrapText="1" readingOrder="2"/>
    </xf>
    <xf numFmtId="0" fontId="69" fillId="34" borderId="26" xfId="0" applyFont="1" applyFill="1" applyBorder="1" applyAlignment="1">
      <alignment horizontal="center" vertical="center" wrapText="1" readingOrder="1"/>
    </xf>
    <xf numFmtId="0" fontId="66" fillId="34" borderId="26" xfId="0" applyFont="1" applyFill="1" applyBorder="1" applyAlignment="1">
      <alignment horizontal="center" vertical="center" wrapText="1" readingOrder="1"/>
    </xf>
    <xf numFmtId="0" fontId="66" fillId="34" borderId="44" xfId="0" applyFont="1" applyFill="1" applyBorder="1" applyAlignment="1">
      <alignment horizontal="center" vertical="center" wrapText="1" readingOrder="1"/>
    </xf>
    <xf numFmtId="0" fontId="44" fillId="9" borderId="0" xfId="0" applyFont="1" applyFill="1" applyBorder="1" applyAlignment="1">
      <alignment horizontal="center" vertical="center" wrapText="1" readingOrder="2"/>
    </xf>
    <xf numFmtId="0" fontId="71" fillId="34" borderId="26" xfId="0" applyFont="1" applyFill="1" applyBorder="1" applyAlignment="1">
      <alignment horizontal="center" vertical="center" wrapText="1" readingOrder="1"/>
    </xf>
    <xf numFmtId="0" fontId="71" fillId="34" borderId="44" xfId="0" applyFont="1" applyFill="1" applyBorder="1" applyAlignment="1">
      <alignment horizontal="center" vertical="center" wrapText="1" readingOrder="1"/>
    </xf>
    <xf numFmtId="0" fontId="44" fillId="36" borderId="45" xfId="0" applyFont="1" applyFill="1" applyBorder="1" applyAlignment="1">
      <alignment horizontal="center" vertical="center" wrapText="1" readingOrder="2"/>
    </xf>
    <xf numFmtId="0" fontId="44" fillId="36" borderId="38" xfId="0" applyFont="1" applyFill="1" applyBorder="1" applyAlignment="1">
      <alignment horizontal="center" vertical="center" wrapText="1" readingOrder="2"/>
    </xf>
    <xf numFmtId="10" fontId="71" fillId="36" borderId="43" xfId="0" applyNumberFormat="1" applyFont="1" applyFill="1" applyBorder="1" applyAlignment="1">
      <alignment horizontal="center" vertical="center" wrapText="1" readingOrder="1"/>
    </xf>
    <xf numFmtId="10" fontId="71" fillId="36" borderId="26" xfId="0" applyNumberFormat="1" applyFont="1" applyFill="1" applyBorder="1" applyAlignment="1">
      <alignment horizontal="center" vertical="center" wrapText="1" readingOrder="1"/>
    </xf>
    <xf numFmtId="0" fontId="51" fillId="34" borderId="45" xfId="0" applyFont="1" applyFill="1" applyBorder="1" applyAlignment="1">
      <alignment horizontal="center" vertical="center" wrapText="1" readingOrder="2"/>
    </xf>
    <xf numFmtId="0" fontId="68" fillId="34" borderId="38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2"/>
    </xf>
    <xf numFmtId="0" fontId="53" fillId="9" borderId="0" xfId="0" applyFont="1" applyFill="1" applyAlignment="1">
      <alignment horizontal="center" vertical="center" wrapText="1" readingOrder="2"/>
    </xf>
    <xf numFmtId="0" fontId="44" fillId="9" borderId="44" xfId="0" applyFont="1" applyFill="1" applyBorder="1" applyAlignment="1">
      <alignment horizontal="center" vertical="center" wrapText="1" readingOrder="2"/>
    </xf>
    <xf numFmtId="0" fontId="53" fillId="9" borderId="45" xfId="0" applyFont="1" applyFill="1" applyBorder="1" applyAlignment="1">
      <alignment horizontal="center" vertical="center" wrapText="1" readingOrder="2"/>
    </xf>
    <xf numFmtId="171" fontId="66" fillId="36" borderId="43" xfId="0" applyNumberFormat="1" applyFont="1" applyFill="1" applyBorder="1" applyAlignment="1">
      <alignment horizontal="center" vertical="center" wrapText="1" readingOrder="1"/>
    </xf>
    <xf numFmtId="3" fontId="66" fillId="36" borderId="44" xfId="0" applyNumberFormat="1" applyFont="1" applyFill="1" applyBorder="1" applyAlignment="1">
      <alignment horizontal="center" vertical="center" wrapText="1" readingOrder="1"/>
    </xf>
    <xf numFmtId="3" fontId="66" fillId="36" borderId="26" xfId="0" applyNumberFormat="1" applyFont="1" applyFill="1" applyBorder="1" applyAlignment="1">
      <alignment horizontal="center" vertical="center" wrapText="1" readingOrder="1"/>
    </xf>
    <xf numFmtId="0" fontId="44" fillId="36" borderId="43" xfId="0" applyFont="1" applyFill="1" applyBorder="1" applyAlignment="1">
      <alignment horizontal="center" vertical="center" wrapText="1" readingOrder="2"/>
    </xf>
    <xf numFmtId="0" fontId="76" fillId="36" borderId="44" xfId="0" applyFont="1" applyFill="1" applyBorder="1" applyAlignment="1">
      <alignment horizontal="center" vertical="center" wrapText="1" readingOrder="2"/>
    </xf>
    <xf numFmtId="0" fontId="44" fillId="36" borderId="7" xfId="0" applyFont="1" applyFill="1" applyBorder="1" applyAlignment="1">
      <alignment horizontal="center" vertical="center" wrapText="1" readingOrder="2"/>
    </xf>
    <xf numFmtId="0" fontId="76" fillId="36" borderId="28" xfId="0" applyFont="1" applyFill="1" applyBorder="1" applyAlignment="1">
      <alignment horizontal="center" vertical="center" wrapText="1" readingOrder="2"/>
    </xf>
    <xf numFmtId="171" fontId="66" fillId="35" borderId="7" xfId="0" applyNumberFormat="1" applyFont="1" applyFill="1" applyBorder="1" applyAlignment="1">
      <alignment horizontal="center" vertical="center" wrapText="1" readingOrder="1"/>
    </xf>
    <xf numFmtId="3" fontId="66" fillId="9" borderId="28" xfId="0" applyNumberFormat="1" applyFont="1" applyFill="1" applyBorder="1" applyAlignment="1">
      <alignment horizontal="center" vertical="center" wrapText="1" readingOrder="1"/>
    </xf>
    <xf numFmtId="3" fontId="66" fillId="9" borderId="0" xfId="0" applyNumberFormat="1" applyFont="1" applyFill="1" applyAlignment="1">
      <alignment horizontal="center" vertical="center" wrapText="1" readingOrder="1"/>
    </xf>
    <xf numFmtId="0" fontId="44" fillId="9" borderId="28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8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3" fillId="0" borderId="26" xfId="0" applyFont="1" applyBorder="1" applyAlignment="1">
      <alignment horizontal="center" vertical="center" wrapText="1" readingOrder="2"/>
    </xf>
    <xf numFmtId="0" fontId="75" fillId="0" borderId="26" xfId="0" applyFont="1" applyBorder="1" applyAlignment="1">
      <alignment horizontal="justify" vertical="center" wrapText="1" readingOrder="2"/>
    </xf>
    <xf numFmtId="0" fontId="35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7" fillId="35" borderId="45" xfId="0" applyNumberFormat="1" applyFont="1" applyFill="1" applyBorder="1" applyAlignment="1">
      <alignment horizontal="center" vertical="center" wrapText="1" readingOrder="1"/>
    </xf>
    <xf numFmtId="10" fontId="77" fillId="35" borderId="38" xfId="0" applyNumberFormat="1" applyFont="1" applyFill="1" applyBorder="1" applyAlignment="1">
      <alignment horizontal="center" vertical="center" wrapText="1" readingOrder="1"/>
    </xf>
    <xf numFmtId="3" fontId="77" fillId="25" borderId="45" xfId="0" applyNumberFormat="1" applyFont="1" applyFill="1" applyBorder="1" applyAlignment="1">
      <alignment horizontal="center" vertical="center" wrapText="1" readingOrder="1"/>
    </xf>
    <xf numFmtId="0" fontId="53" fillId="25" borderId="45" xfId="0" applyFont="1" applyFill="1" applyBorder="1" applyAlignment="1">
      <alignment horizontal="center" vertical="center" wrapText="1" readingOrder="2"/>
    </xf>
    <xf numFmtId="10" fontId="77" fillId="35" borderId="0" xfId="0" applyNumberFormat="1" applyFont="1" applyFill="1" applyBorder="1" applyAlignment="1">
      <alignment horizontal="center" vertical="center" wrapText="1" readingOrder="1"/>
    </xf>
    <xf numFmtId="10" fontId="77" fillId="35" borderId="7" xfId="0" applyNumberFormat="1" applyFont="1" applyFill="1" applyBorder="1" applyAlignment="1">
      <alignment horizontal="center" vertical="center" wrapText="1" readingOrder="1"/>
    </xf>
    <xf numFmtId="3" fontId="77" fillId="25" borderId="0" xfId="0" applyNumberFormat="1" applyFont="1" applyFill="1" applyBorder="1" applyAlignment="1">
      <alignment horizontal="center" vertical="center" wrapText="1" readingOrder="1"/>
    </xf>
    <xf numFmtId="3" fontId="77" fillId="25" borderId="0" xfId="0" applyNumberFormat="1" applyFont="1" applyFill="1" applyAlignment="1">
      <alignment horizontal="center" vertical="center" wrapText="1" readingOrder="1"/>
    </xf>
    <xf numFmtId="0" fontId="53" fillId="25" borderId="0" xfId="0" applyFont="1" applyFill="1" applyAlignment="1">
      <alignment horizontal="center" vertical="center" wrapText="1" readingOrder="2"/>
    </xf>
    <xf numFmtId="0" fontId="68" fillId="27" borderId="26" xfId="0" applyFont="1" applyFill="1" applyBorder="1" applyAlignment="1">
      <alignment horizontal="center" vertical="center" wrapText="1" readingOrder="2"/>
    </xf>
    <xf numFmtId="3" fontId="71" fillId="26" borderId="26" xfId="0" applyNumberFormat="1" applyFont="1" applyFill="1" applyBorder="1" applyAlignment="1">
      <alignment vertical="center" wrapText="1" readingOrder="1"/>
    </xf>
    <xf numFmtId="0" fontId="44" fillId="26" borderId="43" xfId="0" applyFont="1" applyFill="1" applyBorder="1" applyAlignment="1">
      <alignment horizontal="center" vertical="center" wrapText="1" readingOrder="2"/>
    </xf>
    <xf numFmtId="0" fontId="78" fillId="26" borderId="44" xfId="0" applyFont="1" applyFill="1" applyBorder="1" applyAlignment="1">
      <alignment horizontal="center" vertical="center" wrapText="1" readingOrder="2"/>
    </xf>
    <xf numFmtId="3" fontId="69" fillId="25" borderId="26" xfId="0" applyNumberFormat="1" applyFont="1" applyFill="1" applyBorder="1" applyAlignment="1">
      <alignment vertical="center" wrapText="1" readingOrder="1"/>
    </xf>
    <xf numFmtId="3" fontId="69" fillId="25" borderId="26" xfId="0" applyNumberFormat="1" applyFont="1" applyFill="1" applyBorder="1" applyAlignment="1">
      <alignment horizontal="center" vertical="center" wrapText="1" readingOrder="1"/>
    </xf>
    <xf numFmtId="0" fontId="53" fillId="25" borderId="7" xfId="0" applyFont="1" applyFill="1" applyBorder="1" applyAlignment="1">
      <alignment horizontal="center" vertical="center" wrapText="1" readingOrder="2"/>
    </xf>
    <xf numFmtId="10" fontId="69" fillId="35" borderId="0" xfId="0" applyNumberFormat="1" applyFont="1" applyFill="1" applyAlignment="1">
      <alignment horizontal="center" vertical="center" wrapText="1" readingOrder="1"/>
    </xf>
    <xf numFmtId="3" fontId="69" fillId="25" borderId="0" xfId="0" applyNumberFormat="1" applyFont="1" applyFill="1" applyBorder="1" applyAlignment="1">
      <alignment vertical="center" wrapText="1" readingOrder="1"/>
    </xf>
    <xf numFmtId="3" fontId="69" fillId="25" borderId="0" xfId="0" applyNumberFormat="1" applyFont="1" applyFill="1" applyBorder="1" applyAlignment="1">
      <alignment horizontal="center" vertical="center" wrapText="1" readingOrder="1"/>
    </xf>
    <xf numFmtId="3" fontId="69" fillId="25" borderId="0" xfId="0" applyNumberFormat="1" applyFont="1" applyFill="1" applyAlignment="1">
      <alignment horizontal="center" vertical="center" wrapText="1" readingOrder="1"/>
    </xf>
    <xf numFmtId="0" fontId="68" fillId="27" borderId="7" xfId="0" applyFont="1" applyFill="1" applyBorder="1" applyAlignment="1">
      <alignment horizontal="center" vertical="center" wrapText="1" readingOrder="2"/>
    </xf>
    <xf numFmtId="0" fontId="68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5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5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3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4" xfId="0" applyNumberFormat="1" applyFont="1" applyFill="1" applyBorder="1" applyAlignment="1">
      <alignment horizontal="center" vertical="center" wrapText="1" readingOrder="1"/>
    </xf>
    <xf numFmtId="9" fontId="14" fillId="26" borderId="39" xfId="0" applyNumberFormat="1" applyFont="1" applyFill="1" applyBorder="1" applyAlignment="1">
      <alignment horizontal="center" vertical="center" wrapText="1" readingOrder="1"/>
    </xf>
    <xf numFmtId="3" fontId="14" fillId="26" borderId="45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4" xfId="0" applyNumberFormat="1" applyFont="1" applyFill="1" applyBorder="1" applyAlignment="1">
      <alignment horizontal="center" vertical="center" wrapText="1" readingOrder="1"/>
    </xf>
    <xf numFmtId="10" fontId="10" fillId="25" borderId="28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8" xfId="0" applyNumberFormat="1" applyFont="1" applyFill="1" applyBorder="1" applyAlignment="1">
      <alignment horizontal="center" vertical="center" wrapText="1" readingOrder="1"/>
    </xf>
    <xf numFmtId="10" fontId="10" fillId="25" borderId="48" xfId="0" applyNumberFormat="1" applyFont="1" applyFill="1" applyBorder="1" applyAlignment="1">
      <alignment horizontal="center" vertical="center" wrapText="1" readingOrder="1"/>
    </xf>
    <xf numFmtId="3" fontId="10" fillId="25" borderId="49" xfId="0" applyNumberFormat="1" applyFont="1" applyFill="1" applyBorder="1" applyAlignment="1">
      <alignment horizontal="center" vertical="center" wrapText="1" readingOrder="1"/>
    </xf>
    <xf numFmtId="10" fontId="10" fillId="25" borderId="49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9" fillId="25" borderId="0" xfId="0" applyFont="1" applyFill="1" applyBorder="1" applyAlignment="1">
      <alignment horizontal="center" vertical="center" wrapText="1" readingOrder="2"/>
    </xf>
    <xf numFmtId="3" fontId="10" fillId="25" borderId="28" xfId="0" applyNumberFormat="1" applyFont="1" applyFill="1" applyBorder="1" applyAlignment="1">
      <alignment horizontal="center" vertical="center" wrapText="1" readingOrder="1"/>
    </xf>
    <xf numFmtId="10" fontId="80" fillId="25" borderId="28" xfId="0" applyNumberFormat="1" applyFont="1" applyFill="1" applyBorder="1" applyAlignment="1">
      <alignment horizontal="center" vertical="center" wrapText="1" readingOrder="1"/>
    </xf>
    <xf numFmtId="0" fontId="50" fillId="27" borderId="0" xfId="0" applyFont="1" applyFill="1" applyBorder="1" applyAlignment="1">
      <alignment horizontal="center" vertical="center" wrapText="1" readingOrder="2"/>
    </xf>
    <xf numFmtId="0" fontId="53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8" xfId="0" applyNumberFormat="1" applyFont="1" applyFill="1" applyBorder="1" applyAlignment="1">
      <alignment horizontal="center" vertical="center" wrapText="1" readingOrder="1"/>
    </xf>
    <xf numFmtId="0" fontId="81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5" xfId="0" applyNumberFormat="1" applyFont="1" applyFill="1" applyBorder="1" applyAlignment="1">
      <alignment vertical="center" wrapText="1" readingOrder="1"/>
    </xf>
    <xf numFmtId="3" fontId="14" fillId="26" borderId="38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80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50" fillId="27" borderId="45" xfId="0" applyFont="1" applyFill="1" applyBorder="1" applyAlignment="1">
      <alignment vertical="center" wrapText="1" readingOrder="2"/>
    </xf>
    <xf numFmtId="0" fontId="50" fillId="27" borderId="45" xfId="0" applyFont="1" applyFill="1" applyBorder="1" applyAlignment="1">
      <alignment horizontal="center" vertical="center" wrapText="1" readingOrder="2"/>
    </xf>
    <xf numFmtId="0" fontId="50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6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7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6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7" xfId="0" applyNumberFormat="1" applyFont="1" applyFill="1" applyBorder="1" applyAlignment="1">
      <alignment horizontal="center" vertical="center" wrapText="1" readingOrder="1"/>
    </xf>
    <xf numFmtId="171" fontId="80" fillId="25" borderId="26" xfId="0" applyNumberFormat="1" applyFont="1" applyFill="1" applyBorder="1" applyAlignment="1">
      <alignment horizontal="center" vertical="center" wrapText="1" readingOrder="1"/>
    </xf>
    <xf numFmtId="3" fontId="80" fillId="25" borderId="46" xfId="0" applyNumberFormat="1" applyFont="1" applyFill="1" applyBorder="1" applyAlignment="1">
      <alignment horizontal="center" vertical="center" wrapText="1" readingOrder="1"/>
    </xf>
    <xf numFmtId="3" fontId="80" fillId="25" borderId="26" xfId="0" applyNumberFormat="1" applyFont="1" applyFill="1" applyBorder="1" applyAlignment="1">
      <alignment horizontal="center" vertical="center" wrapText="1" readingOrder="1"/>
    </xf>
    <xf numFmtId="0" fontId="49" fillId="25" borderId="26" xfId="0" applyFont="1" applyFill="1" applyBorder="1" applyAlignment="1">
      <alignment horizontal="center" vertical="center" wrapText="1" readingOrder="2"/>
    </xf>
    <xf numFmtId="171" fontId="80" fillId="25" borderId="0" xfId="0" applyNumberFormat="1" applyFont="1" applyFill="1" applyBorder="1" applyAlignment="1">
      <alignment horizontal="center" vertical="center" wrapText="1" readingOrder="1"/>
    </xf>
    <xf numFmtId="3" fontId="80" fillId="25" borderId="37" xfId="0" applyNumberFormat="1" applyFont="1" applyFill="1" applyBorder="1" applyAlignment="1">
      <alignment horizontal="center" vertical="center" wrapText="1" readingOrder="1"/>
    </xf>
    <xf numFmtId="3" fontId="80" fillId="25" borderId="0" xfId="0" applyNumberFormat="1" applyFont="1" applyFill="1" applyAlignment="1">
      <alignment horizontal="center" vertical="center" wrapText="1" readingOrder="1"/>
    </xf>
    <xf numFmtId="0" fontId="80" fillId="25" borderId="0" xfId="0" applyFont="1" applyFill="1" applyAlignment="1">
      <alignment horizontal="center" vertical="center" wrapText="1" readingOrder="1"/>
    </xf>
    <xf numFmtId="0" fontId="80" fillId="25" borderId="26" xfId="0" applyFont="1" applyFill="1" applyBorder="1" applyAlignment="1">
      <alignment horizontal="center" vertical="center" wrapText="1" readingOrder="1"/>
    </xf>
    <xf numFmtId="0" fontId="80" fillId="25" borderId="37" xfId="0" applyFont="1" applyFill="1" applyBorder="1" applyAlignment="1">
      <alignment horizontal="center" vertical="center" wrapText="1" readingOrder="1"/>
    </xf>
    <xf numFmtId="0" fontId="50" fillId="27" borderId="36" xfId="0" applyFont="1" applyFill="1" applyBorder="1" applyAlignment="1">
      <alignment horizontal="center" vertical="center" wrapText="1" readingOrder="2"/>
    </xf>
    <xf numFmtId="0" fontId="68" fillId="27" borderId="45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3" fillId="26" borderId="43" xfId="0" applyNumberFormat="1" applyFont="1" applyFill="1" applyBorder="1" applyAlignment="1">
      <alignment horizontal="center" vertical="center" wrapText="1" readingOrder="1"/>
    </xf>
    <xf numFmtId="3" fontId="83" fillId="26" borderId="26" xfId="0" applyNumberFormat="1" applyFont="1" applyFill="1" applyBorder="1" applyAlignment="1">
      <alignment horizontal="center" vertical="center" wrapText="1" readingOrder="1"/>
    </xf>
    <xf numFmtId="0" fontId="84" fillId="26" borderId="26" xfId="0" applyFont="1" applyFill="1" applyBorder="1" applyAlignment="1">
      <alignment horizontal="center" vertical="center" wrapText="1" readingOrder="2"/>
    </xf>
    <xf numFmtId="171" fontId="83" fillId="26" borderId="7" xfId="0" applyNumberFormat="1" applyFont="1" applyFill="1" applyBorder="1" applyAlignment="1">
      <alignment horizontal="center" vertical="center" wrapText="1" readingOrder="1"/>
    </xf>
    <xf numFmtId="3" fontId="83" fillId="26" borderId="0" xfId="0" applyNumberFormat="1" applyFont="1" applyFill="1" applyAlignment="1">
      <alignment horizontal="center" vertical="center" wrapText="1" readingOrder="1"/>
    </xf>
    <xf numFmtId="0" fontId="84" fillId="26" borderId="0" xfId="0" applyFont="1" applyFill="1" applyAlignment="1">
      <alignment horizontal="center" vertical="center" wrapText="1" readingOrder="2"/>
    </xf>
    <xf numFmtId="3" fontId="83" fillId="26" borderId="23" xfId="0" applyNumberFormat="1" applyFont="1" applyFill="1" applyBorder="1" applyAlignment="1">
      <alignment horizontal="center" vertical="center" wrapText="1" readingOrder="1"/>
    </xf>
    <xf numFmtId="171" fontId="83" fillId="25" borderId="44" xfId="0" applyNumberFormat="1" applyFont="1" applyFill="1" applyBorder="1" applyAlignment="1">
      <alignment horizontal="center" vertical="center" wrapText="1" readingOrder="1"/>
    </xf>
    <xf numFmtId="171" fontId="83" fillId="25" borderId="43" xfId="0" applyNumberFormat="1" applyFont="1" applyFill="1" applyBorder="1" applyAlignment="1">
      <alignment horizontal="center" vertical="center" wrapText="1" readingOrder="1"/>
    </xf>
    <xf numFmtId="3" fontId="83" fillId="25" borderId="26" xfId="0" applyNumberFormat="1" applyFont="1" applyFill="1" applyBorder="1" applyAlignment="1">
      <alignment horizontal="center" vertical="center" wrapText="1" readingOrder="1"/>
    </xf>
    <xf numFmtId="0" fontId="84" fillId="25" borderId="26" xfId="0" applyFont="1" applyFill="1" applyBorder="1" applyAlignment="1">
      <alignment horizontal="center" vertical="center" wrapText="1" readingOrder="2"/>
    </xf>
    <xf numFmtId="171" fontId="83" fillId="25" borderId="28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83" fillId="25" borderId="0" xfId="0" applyNumberFormat="1" applyFont="1" applyFill="1" applyAlignment="1">
      <alignment horizontal="center" vertical="center" wrapText="1" readingOrder="1"/>
    </xf>
    <xf numFmtId="0" fontId="84" fillId="25" borderId="0" xfId="0" applyFont="1" applyFill="1" applyAlignment="1">
      <alignment horizontal="center" vertical="center" wrapText="1" readingOrder="2"/>
    </xf>
    <xf numFmtId="3" fontId="83" fillId="25" borderId="23" xfId="0" applyNumberFormat="1" applyFont="1" applyFill="1" applyBorder="1" applyAlignment="1">
      <alignment horizontal="center" vertical="center" wrapText="1" readingOrder="1"/>
    </xf>
    <xf numFmtId="171" fontId="80" fillId="25" borderId="44" xfId="0" applyNumberFormat="1" applyFont="1" applyFill="1" applyBorder="1" applyAlignment="1">
      <alignment horizontal="center" vertical="center" wrapText="1" readingOrder="1"/>
    </xf>
    <xf numFmtId="171" fontId="85" fillId="25" borderId="43" xfId="0" applyNumberFormat="1" applyFont="1" applyFill="1" applyBorder="1" applyAlignment="1">
      <alignment horizontal="center" vertical="center" wrapText="1" readingOrder="1"/>
    </xf>
    <xf numFmtId="3" fontId="80" fillId="25" borderId="43" xfId="0" applyNumberFormat="1" applyFont="1" applyFill="1" applyBorder="1" applyAlignment="1">
      <alignment horizontal="center" vertical="center" wrapText="1" readingOrder="1"/>
    </xf>
    <xf numFmtId="171" fontId="80" fillId="25" borderId="28" xfId="0" applyNumberFormat="1" applyFont="1" applyFill="1" applyBorder="1" applyAlignment="1">
      <alignment horizontal="center" vertical="center" wrapText="1" readingOrder="1"/>
    </xf>
    <xf numFmtId="171" fontId="85" fillId="25" borderId="7" xfId="0" applyNumberFormat="1" applyFont="1" applyFill="1" applyBorder="1" applyAlignment="1">
      <alignment horizontal="center" vertical="center" wrapText="1" readingOrder="1"/>
    </xf>
    <xf numFmtId="3" fontId="80" fillId="25" borderId="7" xfId="0" applyNumberFormat="1" applyFont="1" applyFill="1" applyBorder="1" applyAlignment="1">
      <alignment horizontal="center" vertical="center" wrapText="1" readingOrder="1"/>
    </xf>
    <xf numFmtId="0" fontId="80" fillId="25" borderId="7" xfId="0" applyFont="1" applyFill="1" applyBorder="1" applyAlignment="1">
      <alignment horizontal="center" vertical="center" wrapText="1" readingOrder="1"/>
    </xf>
    <xf numFmtId="171" fontId="85" fillId="25" borderId="44" xfId="0" applyNumberFormat="1" applyFont="1" applyFill="1" applyBorder="1" applyAlignment="1">
      <alignment horizontal="center" vertical="center" wrapText="1" readingOrder="1"/>
    </xf>
    <xf numFmtId="171" fontId="85" fillId="25" borderId="28" xfId="0" applyNumberFormat="1" applyFont="1" applyFill="1" applyBorder="1" applyAlignment="1">
      <alignment horizontal="center" vertical="center" wrapText="1" readingOrder="1"/>
    </xf>
    <xf numFmtId="0" fontId="86" fillId="27" borderId="28" xfId="0" applyFont="1" applyFill="1" applyBorder="1" applyAlignment="1">
      <alignment horizontal="center" vertical="center" wrapText="1" readingOrder="2"/>
    </xf>
    <xf numFmtId="0" fontId="86" fillId="27" borderId="22" xfId="0" applyFont="1" applyFill="1" applyBorder="1" applyAlignment="1">
      <alignment horizontal="center" vertical="center" wrapText="1" readingOrder="2"/>
    </xf>
    <xf numFmtId="0" fontId="86" fillId="27" borderId="23" xfId="0" applyFont="1" applyFill="1" applyBorder="1" applyAlignment="1">
      <alignment horizontal="center" vertical="center" wrapText="1" readingOrder="2"/>
    </xf>
    <xf numFmtId="0" fontId="86" fillId="27" borderId="0" xfId="0" applyFont="1" applyFill="1" applyAlignment="1">
      <alignment horizontal="center" vertical="center" wrapText="1" readingOrder="2"/>
    </xf>
    <xf numFmtId="0" fontId="68" fillId="27" borderId="35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8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8" xfId="0" applyFont="1" applyFill="1" applyBorder="1" applyAlignment="1">
      <alignment horizontal="center" vertical="center" wrapText="1" readingOrder="2"/>
    </xf>
    <xf numFmtId="0" fontId="86" fillId="27" borderId="43" xfId="0" applyFont="1" applyFill="1" applyBorder="1" applyAlignment="1">
      <alignment horizontal="center" vertical="center" wrapText="1" readingOrder="2"/>
    </xf>
    <xf numFmtId="0" fontId="86" fillId="27" borderId="26" xfId="0" applyFont="1" applyFill="1" applyBorder="1" applyAlignment="1">
      <alignment horizontal="center" vertical="center" wrapText="1" readingOrder="2"/>
    </xf>
    <xf numFmtId="0" fontId="86" fillId="27" borderId="38" xfId="0" applyFont="1" applyFill="1" applyBorder="1" applyAlignment="1">
      <alignment horizontal="center" vertical="center" wrapText="1" readingOrder="2"/>
    </xf>
    <xf numFmtId="0" fontId="86" fillId="27" borderId="45" xfId="0" applyFont="1" applyFill="1" applyBorder="1" applyAlignment="1">
      <alignment horizontal="center" vertical="center" wrapText="1" readingOrder="2"/>
    </xf>
    <xf numFmtId="0" fontId="87" fillId="26" borderId="35" xfId="0" applyFont="1" applyFill="1" applyBorder="1" applyAlignment="1">
      <alignment horizontal="center" vertical="center" wrapText="1" readingOrder="2"/>
    </xf>
    <xf numFmtId="0" fontId="87" fillId="26" borderId="43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8" fillId="5" borderId="21" xfId="0" applyFont="1" applyFill="1" applyBorder="1" applyAlignment="1">
      <alignment horizontal="center" vertical="center" wrapText="1" readingOrder="2"/>
    </xf>
    <xf numFmtId="0" fontId="88" fillId="5" borderId="20" xfId="0" applyFont="1" applyFill="1" applyBorder="1" applyAlignment="1">
      <alignment horizontal="center" vertical="center" wrapText="1" readingOrder="2"/>
    </xf>
    <xf numFmtId="0" fontId="88" fillId="5" borderId="15" xfId="0" applyFont="1" applyFill="1" applyBorder="1" applyAlignment="1">
      <alignment horizontal="center" vertical="center" wrapText="1" readingOrder="2"/>
    </xf>
    <xf numFmtId="171" fontId="14" fillId="26" borderId="39" xfId="0" applyNumberFormat="1" applyFont="1" applyFill="1" applyBorder="1" applyAlignment="1">
      <alignment horizontal="center" vertical="center" wrapText="1" readingOrder="1"/>
    </xf>
    <xf numFmtId="171" fontId="10" fillId="25" borderId="44" xfId="0" applyNumberFormat="1" applyFont="1" applyFill="1" applyBorder="1" applyAlignment="1">
      <alignment horizontal="center" vertical="center" wrapText="1" readingOrder="1"/>
    </xf>
    <xf numFmtId="171" fontId="10" fillId="25" borderId="28" xfId="0" applyNumberFormat="1" applyFont="1" applyFill="1" applyBorder="1" applyAlignment="1">
      <alignment horizontal="center" vertical="center" wrapText="1" readingOrder="1"/>
    </xf>
    <xf numFmtId="171" fontId="10" fillId="25" borderId="31" xfId="0" applyNumberFormat="1" applyFont="1" applyFill="1" applyBorder="1" applyAlignment="1">
      <alignment horizontal="center" vertical="center" wrapText="1" readingOrder="1"/>
    </xf>
    <xf numFmtId="0" fontId="50" fillId="27" borderId="35" xfId="0" applyFont="1" applyFill="1" applyBorder="1" applyAlignment="1">
      <alignment horizontal="center" vertical="center" wrapText="1" readingOrder="2"/>
    </xf>
    <xf numFmtId="0" fontId="86" fillId="27" borderId="39" xfId="0" applyFont="1" applyFill="1" applyBorder="1" applyAlignment="1">
      <alignment horizontal="center" vertical="center" wrapText="1" readingOrder="2"/>
    </xf>
    <xf numFmtId="0" fontId="87" fillId="26" borderId="36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9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2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90" fillId="26" borderId="44" xfId="0" applyNumberFormat="1" applyFont="1" applyFill="1" applyBorder="1" applyAlignment="1">
      <alignment horizontal="center" vertical="center" wrapText="1" readingOrder="1"/>
    </xf>
    <xf numFmtId="10" fontId="90" fillId="26" borderId="43" xfId="0" applyNumberFormat="1" applyFont="1" applyFill="1" applyBorder="1" applyAlignment="1">
      <alignment horizontal="center" vertical="center" wrapText="1" readingOrder="1"/>
    </xf>
    <xf numFmtId="10" fontId="66" fillId="26" borderId="0" xfId="0" applyNumberFormat="1" applyFont="1" applyFill="1" applyBorder="1" applyAlignment="1">
      <alignment horizontal="center" vertical="center" wrapText="1" readingOrder="1"/>
    </xf>
    <xf numFmtId="10" fontId="66" fillId="25" borderId="0" xfId="0" applyNumberFormat="1" applyFont="1" applyFill="1" applyBorder="1" applyAlignment="1">
      <alignment horizontal="center" vertical="center" wrapText="1" readingOrder="1"/>
    </xf>
    <xf numFmtId="10" fontId="66" fillId="25" borderId="7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1" fillId="27" borderId="35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6" fillId="26" borderId="44" xfId="0" applyNumberFormat="1" applyFont="1" applyFill="1" applyBorder="1" applyAlignment="1">
      <alignment horizontal="center" vertical="center" wrapText="1" readingOrder="1"/>
    </xf>
    <xf numFmtId="10" fontId="66" fillId="26" borderId="28" xfId="0" applyNumberFormat="1" applyFont="1" applyFill="1" applyBorder="1" applyAlignment="1">
      <alignment horizontal="center" vertical="center" wrapText="1" readingOrder="1"/>
    </xf>
    <xf numFmtId="3" fontId="66" fillId="26" borderId="36" xfId="0" applyNumberFormat="1" applyFont="1" applyFill="1" applyBorder="1" applyAlignment="1">
      <alignment horizontal="center" vertical="center" wrapText="1" readingOrder="1"/>
    </xf>
    <xf numFmtId="3" fontId="10" fillId="25" borderId="36" xfId="0" applyNumberFormat="1" applyFont="1" applyFill="1" applyBorder="1" applyAlignment="1">
      <alignment horizontal="center" vertical="center" wrapText="1" readingOrder="1"/>
    </xf>
    <xf numFmtId="0" fontId="10" fillId="25" borderId="46" xfId="0" applyFont="1" applyFill="1" applyBorder="1" applyAlignment="1">
      <alignment horizontal="center" vertical="center" wrapText="1" readingOrder="1"/>
    </xf>
    <xf numFmtId="171" fontId="66" fillId="26" borderId="26" xfId="0" applyNumberFormat="1" applyFont="1" applyFill="1" applyBorder="1" applyAlignment="1">
      <alignment horizontal="center" vertical="center" wrapText="1" readingOrder="1"/>
    </xf>
    <xf numFmtId="171" fontId="66" fillId="26" borderId="43" xfId="0" applyNumberFormat="1" applyFont="1" applyFill="1" applyBorder="1" applyAlignment="1">
      <alignment horizontal="center" vertical="center" wrapText="1" readingOrder="1"/>
    </xf>
    <xf numFmtId="171" fontId="66" fillId="26" borderId="0" xfId="0" applyNumberFormat="1" applyFont="1" applyFill="1" applyBorder="1" applyAlignment="1">
      <alignment horizontal="center" vertical="center" wrapText="1" readingOrder="1"/>
    </xf>
    <xf numFmtId="171" fontId="66" fillId="26" borderId="7" xfId="0" applyNumberFormat="1" applyFont="1" applyFill="1" applyBorder="1" applyAlignment="1">
      <alignment horizontal="center" vertical="center" wrapText="1" readingOrder="1"/>
    </xf>
    <xf numFmtId="3" fontId="66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6" fillId="25" borderId="26" xfId="0" applyNumberFormat="1" applyFont="1" applyFill="1" applyBorder="1" applyAlignment="1">
      <alignment horizontal="center" vertical="center" wrapText="1" readingOrder="1"/>
    </xf>
    <xf numFmtId="171" fontId="66" fillId="25" borderId="43" xfId="0" applyNumberFormat="1" applyFont="1" applyFill="1" applyBorder="1" applyAlignment="1">
      <alignment horizontal="center" vertical="center" wrapText="1" readingOrder="1"/>
    </xf>
    <xf numFmtId="3" fontId="66" fillId="25" borderId="43" xfId="0" applyNumberFormat="1" applyFont="1" applyFill="1" applyBorder="1" applyAlignment="1">
      <alignment horizontal="center" vertical="center" wrapText="1" readingOrder="1"/>
    </xf>
    <xf numFmtId="171" fontId="66" fillId="25" borderId="23" xfId="0" applyNumberFormat="1" applyFont="1" applyFill="1" applyBorder="1" applyAlignment="1">
      <alignment horizontal="center" vertical="center" wrapText="1" readingOrder="1"/>
    </xf>
    <xf numFmtId="171" fontId="66" fillId="25" borderId="22" xfId="0" applyNumberFormat="1" applyFont="1" applyFill="1" applyBorder="1" applyAlignment="1">
      <alignment horizontal="center" vertical="center" wrapText="1" readingOrder="1"/>
    </xf>
    <xf numFmtId="3" fontId="66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7" fillId="25" borderId="28" xfId="0" applyNumberFormat="1" applyFont="1" applyFill="1" applyBorder="1" applyAlignment="1">
      <alignment horizontal="center" vertical="center" wrapText="1" readingOrder="1"/>
    </xf>
    <xf numFmtId="0" fontId="49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3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4" fontId="10" fillId="25" borderId="0" xfId="0" applyNumberFormat="1" applyFont="1" applyFill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2" fillId="27" borderId="0" xfId="0" applyFont="1" applyFill="1" applyAlignment="1">
      <alignment horizontal="center" vertical="center" wrapText="1" readingOrder="2"/>
    </xf>
    <xf numFmtId="0" fontId="92" fillId="27" borderId="23" xfId="0" applyFont="1" applyFill="1" applyBorder="1" applyAlignment="1">
      <alignment horizontal="center" vertical="center" wrapText="1" readingOrder="2"/>
    </xf>
    <xf numFmtId="0" fontId="92" fillId="27" borderId="23" xfId="0" applyFont="1" applyFill="1" applyBorder="1" applyAlignment="1">
      <alignment vertical="center" wrapText="1" readingOrder="2"/>
    </xf>
    <xf numFmtId="0" fontId="92" fillId="27" borderId="45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8" xfId="0" applyNumberFormat="1" applyFont="1" applyFill="1" applyBorder="1" applyAlignment="1">
      <alignment horizontal="center" vertical="center" wrapText="1" readingOrder="1"/>
    </xf>
    <xf numFmtId="1" fontId="10" fillId="25" borderId="46" xfId="0" applyNumberFormat="1" applyFont="1" applyFill="1" applyBorder="1" applyAlignment="1">
      <alignment horizontal="center" vertical="center" wrapText="1" readingOrder="1"/>
    </xf>
    <xf numFmtId="3" fontId="83" fillId="25" borderId="22" xfId="0" applyNumberFormat="1" applyFont="1" applyFill="1" applyBorder="1" applyAlignment="1">
      <alignment horizontal="center" vertical="center" wrapText="1" readingOrder="1"/>
    </xf>
    <xf numFmtId="3" fontId="83" fillId="25" borderId="7" xfId="0" applyNumberFormat="1" applyFont="1" applyFill="1" applyBorder="1" applyAlignment="1">
      <alignment horizontal="center" vertical="center" wrapText="1" readingOrder="1"/>
    </xf>
    <xf numFmtId="3" fontId="83" fillId="25" borderId="43" xfId="0" applyNumberFormat="1" applyFont="1" applyFill="1" applyBorder="1" applyAlignment="1">
      <alignment horizontal="center" vertical="center" wrapText="1" readingOrder="1"/>
    </xf>
    <xf numFmtId="3" fontId="83" fillId="7" borderId="22" xfId="0" applyNumberFormat="1" applyFont="1" applyFill="1" applyBorder="1" applyAlignment="1">
      <alignment horizontal="center" vertical="center" wrapText="1" readingOrder="1"/>
    </xf>
    <xf numFmtId="3" fontId="83" fillId="7" borderId="7" xfId="0" applyNumberFormat="1" applyFont="1" applyFill="1" applyBorder="1" applyAlignment="1">
      <alignment horizontal="center" vertical="center" wrapText="1" readingOrder="1"/>
    </xf>
    <xf numFmtId="3" fontId="83" fillId="7" borderId="43" xfId="0" applyNumberFormat="1" applyFont="1" applyFill="1" applyBorder="1" applyAlignment="1">
      <alignment horizontal="center" vertical="center" wrapText="1" readingOrder="1"/>
    </xf>
    <xf numFmtId="171" fontId="83" fillId="26" borderId="28" xfId="0" applyNumberFormat="1" applyFont="1" applyFill="1" applyBorder="1" applyAlignment="1">
      <alignment horizontal="center" vertical="center" wrapText="1" readingOrder="1"/>
    </xf>
    <xf numFmtId="171" fontId="83" fillId="26" borderId="44" xfId="0" applyNumberFormat="1" applyFont="1" applyFill="1" applyBorder="1" applyAlignment="1">
      <alignment horizontal="center" vertical="center" wrapText="1" readingOrder="1"/>
    </xf>
    <xf numFmtId="3" fontId="77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50" fillId="34" borderId="31" xfId="0" applyFont="1" applyFill="1" applyBorder="1" applyAlignment="1">
      <alignment horizontal="center" vertical="center" wrapText="1" readingOrder="2"/>
    </xf>
    <xf numFmtId="0" fontId="50" fillId="34" borderId="28" xfId="0" applyFont="1" applyFill="1" applyBorder="1" applyAlignment="1">
      <alignment horizontal="center" vertical="center" wrapText="1" readingOrder="2"/>
    </xf>
    <xf numFmtId="0" fontId="50" fillId="34" borderId="23" xfId="0" applyFont="1" applyFill="1" applyBorder="1" applyAlignment="1">
      <alignment horizontal="center" vertical="center" wrapText="1" readingOrder="2"/>
    </xf>
    <xf numFmtId="0" fontId="50" fillId="34" borderId="0" xfId="0" applyFont="1" applyFill="1" applyBorder="1" applyAlignment="1">
      <alignment horizontal="center" vertical="center" wrapText="1" readingOrder="2"/>
    </xf>
    <xf numFmtId="0" fontId="50" fillId="34" borderId="0" xfId="0" applyFont="1" applyFill="1" applyAlignment="1">
      <alignment horizontal="center" vertical="center" wrapText="1" readingOrder="2"/>
    </xf>
    <xf numFmtId="0" fontId="50" fillId="34" borderId="36" xfId="0" applyFont="1" applyFill="1" applyBorder="1" applyAlignment="1">
      <alignment horizontal="center" vertical="center" wrapText="1" readingOrder="2"/>
    </xf>
    <xf numFmtId="0" fontId="50" fillId="34" borderId="37" xfId="0" applyFont="1" applyFill="1" applyBorder="1" applyAlignment="1">
      <alignment horizontal="center" vertical="center" wrapText="1" readingOrder="2"/>
    </xf>
    <xf numFmtId="2" fontId="10" fillId="25" borderId="44" xfId="0" applyNumberFormat="1" applyFont="1" applyFill="1" applyBorder="1" applyAlignment="1">
      <alignment horizontal="center" vertical="center" wrapText="1" readingOrder="1"/>
    </xf>
    <xf numFmtId="166" fontId="10" fillId="25" borderId="28" xfId="0" applyNumberFormat="1" applyFont="1" applyFill="1" applyBorder="1" applyAlignment="1">
      <alignment horizontal="center" vertical="center" wrapText="1" readingOrder="1"/>
    </xf>
    <xf numFmtId="1" fontId="80" fillId="25" borderId="26" xfId="0" applyNumberFormat="1" applyFont="1" applyFill="1" applyBorder="1" applyAlignment="1">
      <alignment horizontal="center" vertical="center" wrapText="1" readingOrder="1"/>
    </xf>
    <xf numFmtId="1" fontId="80" fillId="25" borderId="43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4" fillId="14" borderId="8" xfId="13" applyNumberFormat="1" applyFont="1" applyFill="1" applyBorder="1" applyAlignment="1">
      <alignment horizontal="center" vertical="center" readingOrder="1"/>
    </xf>
    <xf numFmtId="10" fontId="95" fillId="24" borderId="8" xfId="2" applyNumberFormat="1" applyFont="1" applyFill="1" applyBorder="1" applyAlignment="1">
      <alignment horizontal="center" vertical="center" readingOrder="1"/>
    </xf>
    <xf numFmtId="10" fontId="95" fillId="24" borderId="10" xfId="2" applyNumberFormat="1" applyFont="1" applyFill="1" applyBorder="1" applyAlignment="1">
      <alignment horizontal="center" vertical="center" readingOrder="1"/>
    </xf>
    <xf numFmtId="0" fontId="48" fillId="24" borderId="0" xfId="13" applyFont="1" applyFill="1" applyBorder="1" applyAlignment="1">
      <alignment horizontal="center" vertical="center" wrapText="1"/>
    </xf>
    <xf numFmtId="0" fontId="56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1" fillId="27" borderId="45" xfId="0" applyFont="1" applyFill="1" applyBorder="1" applyAlignment="1">
      <alignment horizontal="center" vertical="center" wrapText="1" readingOrder="2"/>
    </xf>
    <xf numFmtId="0" fontId="68" fillId="27" borderId="45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167" fontId="15" fillId="0" borderId="0" xfId="3" applyNumberForma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9" xfId="0" applyNumberFormat="1" applyFont="1" applyFill="1" applyBorder="1" applyAlignment="1">
      <alignment horizontal="center" vertical="center" wrapText="1" readingOrder="1"/>
    </xf>
    <xf numFmtId="10" fontId="14" fillId="26" borderId="38" xfId="0" applyNumberFormat="1" applyFont="1" applyFill="1" applyBorder="1" applyAlignment="1">
      <alignment horizontal="center" vertical="center" wrapText="1" readingOrder="1"/>
    </xf>
    <xf numFmtId="0" fontId="28" fillId="25" borderId="37" xfId="0" applyFont="1" applyFill="1" applyBorder="1" applyAlignment="1">
      <alignment horizontal="center" vertical="center" wrapText="1" readingOrder="2"/>
    </xf>
    <xf numFmtId="0" fontId="87" fillId="26" borderId="45" xfId="0" applyFont="1" applyFill="1" applyBorder="1" applyAlignment="1">
      <alignment horizontal="center" vertical="center" wrapText="1" readingOrder="2"/>
    </xf>
    <xf numFmtId="0" fontId="68" fillId="27" borderId="45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1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8" fillId="27" borderId="38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100" fillId="17" borderId="9" xfId="0" applyFont="1" applyFill="1" applyBorder="1" applyAlignment="1">
      <alignment horizontal="center" vertical="center"/>
    </xf>
    <xf numFmtId="0" fontId="101" fillId="17" borderId="9" xfId="0" applyFont="1" applyFill="1" applyBorder="1" applyAlignment="1">
      <alignment horizontal="center" vertical="center" wrapText="1"/>
    </xf>
    <xf numFmtId="0" fontId="100" fillId="17" borderId="9" xfId="0" applyFont="1" applyFill="1" applyBorder="1" applyAlignment="1">
      <alignment horizontal="center" vertical="center" wrapText="1"/>
    </xf>
    <xf numFmtId="166" fontId="6" fillId="0" borderId="9" xfId="10" applyNumberFormat="1" applyFont="1" applyBorder="1" applyAlignment="1">
      <alignment horizontal="center" vertical="center"/>
    </xf>
    <xf numFmtId="0" fontId="44" fillId="25" borderId="51" xfId="0" applyFont="1" applyFill="1" applyBorder="1" applyAlignment="1">
      <alignment horizontal="center" vertical="center" wrapText="1" readingOrder="2"/>
    </xf>
    <xf numFmtId="3" fontId="71" fillId="25" borderId="52" xfId="0" applyNumberFormat="1" applyFont="1" applyFill="1" applyBorder="1" applyAlignment="1">
      <alignment horizontal="center" vertical="center" wrapText="1" readingOrder="1"/>
    </xf>
    <xf numFmtId="3" fontId="71" fillId="25" borderId="53" xfId="0" applyNumberFormat="1" applyFont="1" applyFill="1" applyBorder="1" applyAlignment="1">
      <alignment horizontal="center" vertical="center" wrapText="1" readingOrder="1"/>
    </xf>
    <xf numFmtId="3" fontId="71" fillId="25" borderId="53" xfId="0" applyNumberFormat="1" applyFont="1" applyFill="1" applyBorder="1" applyAlignment="1">
      <alignment vertical="center" wrapText="1" readingOrder="1"/>
    </xf>
    <xf numFmtId="10" fontId="66" fillId="35" borderId="53" xfId="0" applyNumberFormat="1" applyFont="1" applyFill="1" applyBorder="1" applyAlignment="1">
      <alignment horizontal="center" vertical="center" wrapText="1" readingOrder="1"/>
    </xf>
    <xf numFmtId="10" fontId="66" fillId="35" borderId="54" xfId="0" applyNumberFormat="1" applyFont="1" applyFill="1" applyBorder="1" applyAlignment="1">
      <alignment horizontal="center" vertical="center" wrapText="1" readingOrder="1"/>
    </xf>
    <xf numFmtId="3" fontId="66" fillId="25" borderId="52" xfId="0" applyNumberFormat="1" applyFont="1" applyFill="1" applyBorder="1" applyAlignment="1">
      <alignment horizontal="center" vertical="center" wrapText="1" readingOrder="1"/>
    </xf>
    <xf numFmtId="10" fontId="66" fillId="35" borderId="52" xfId="0" applyNumberFormat="1" applyFont="1" applyFill="1" applyBorder="1" applyAlignment="1">
      <alignment horizontal="center" vertical="center" wrapText="1" readingOrder="1"/>
    </xf>
    <xf numFmtId="10" fontId="66" fillId="35" borderId="51" xfId="0" applyNumberFormat="1" applyFont="1" applyFill="1" applyBorder="1" applyAlignment="1">
      <alignment horizontal="center" vertical="center" wrapText="1" readingOrder="1"/>
    </xf>
    <xf numFmtId="0" fontId="68" fillId="27" borderId="43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100" fillId="3" borderId="1" xfId="0" applyFont="1" applyFill="1" applyBorder="1" applyAlignment="1">
      <alignment horizontal="left" vertical="top" wrapText="1"/>
    </xf>
    <xf numFmtId="0" fontId="100" fillId="3" borderId="3" xfId="0" applyFont="1" applyFill="1" applyBorder="1" applyAlignment="1">
      <alignment horizontal="left" vertical="top" wrapText="1"/>
    </xf>
    <xf numFmtId="0" fontId="100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100" fillId="3" borderId="55" xfId="0" applyFont="1" applyFill="1" applyBorder="1" applyAlignment="1">
      <alignment horizontal="left" vertical="top" wrapText="1"/>
    </xf>
    <xf numFmtId="3" fontId="1" fillId="0" borderId="55" xfId="0" applyNumberFormat="1" applyFont="1" applyBorder="1" applyAlignment="1">
      <alignment horizontal="right" vertical="top" wrapText="1"/>
    </xf>
    <xf numFmtId="166" fontId="1" fillId="0" borderId="56" xfId="0" applyNumberFormat="1" applyFont="1" applyBorder="1" applyAlignment="1">
      <alignment horizontal="right" vertical="top" wrapText="1"/>
    </xf>
    <xf numFmtId="166" fontId="1" fillId="0" borderId="55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2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100" fillId="10" borderId="6" xfId="1" applyFont="1" applyFill="1" applyBorder="1" applyAlignment="1">
      <alignment horizontal="left" vertical="center" wrapText="1"/>
    </xf>
    <xf numFmtId="0" fontId="100" fillId="10" borderId="6" xfId="1" applyFont="1" applyFill="1" applyBorder="1" applyAlignment="1">
      <alignment horizontal="left" vertical="center"/>
    </xf>
    <xf numFmtId="0" fontId="100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9" fillId="39" borderId="0" xfId="0" applyFont="1" applyFill="1" applyAlignment="1">
      <alignment horizontal="center" vertical="center" wrapText="1" readingOrder="2"/>
    </xf>
    <xf numFmtId="0" fontId="80" fillId="39" borderId="0" xfId="0" applyFont="1" applyFill="1" applyAlignment="1">
      <alignment horizontal="center" vertical="center" wrapText="1" readingOrder="1"/>
    </xf>
    <xf numFmtId="0" fontId="80" fillId="39" borderId="37" xfId="0" applyFont="1" applyFill="1" applyBorder="1" applyAlignment="1">
      <alignment horizontal="center" vertical="center" wrapText="1" readingOrder="1"/>
    </xf>
    <xf numFmtId="171" fontId="80" fillId="39" borderId="0" xfId="0" applyNumberFormat="1" applyFont="1" applyFill="1" applyBorder="1" applyAlignment="1">
      <alignment horizontal="center" vertical="center" wrapText="1" readingOrder="1"/>
    </xf>
    <xf numFmtId="3" fontId="80" fillId="39" borderId="0" xfId="0" applyNumberFormat="1" applyFont="1" applyFill="1" applyAlignment="1">
      <alignment horizontal="center" vertical="center" wrapText="1" readingOrder="1"/>
    </xf>
    <xf numFmtId="3" fontId="80" fillId="39" borderId="37" xfId="0" applyNumberFormat="1" applyFont="1" applyFill="1" applyBorder="1" applyAlignment="1">
      <alignment horizontal="center" vertical="center" wrapText="1" readingOrder="1"/>
    </xf>
    <xf numFmtId="0" fontId="44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80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80" fillId="39" borderId="23" xfId="0" applyNumberFormat="1" applyFont="1" applyFill="1" applyBorder="1" applyAlignment="1">
      <alignment horizontal="center" vertical="center" wrapText="1" readingOrder="1"/>
    </xf>
    <xf numFmtId="3" fontId="80" fillId="39" borderId="22" xfId="0" applyNumberFormat="1" applyFont="1" applyFill="1" applyBorder="1" applyAlignment="1">
      <alignment horizontal="center" vertical="center" wrapText="1" readingOrder="1"/>
    </xf>
    <xf numFmtId="171" fontId="85" fillId="39" borderId="7" xfId="0" applyNumberFormat="1" applyFont="1" applyFill="1" applyBorder="1" applyAlignment="1">
      <alignment horizontal="center" vertical="center" wrapText="1" readingOrder="1"/>
    </xf>
    <xf numFmtId="171" fontId="85" fillId="39" borderId="28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80" fillId="39" borderId="0" xfId="0" applyNumberFormat="1" applyFont="1" applyFill="1" applyBorder="1" applyAlignment="1">
      <alignment horizontal="center" vertical="center" wrapText="1" readingOrder="1"/>
    </xf>
    <xf numFmtId="3" fontId="80" fillId="39" borderId="7" xfId="0" applyNumberFormat="1" applyFont="1" applyFill="1" applyBorder="1" applyAlignment="1">
      <alignment horizontal="center" vertical="center" wrapText="1" readingOrder="1"/>
    </xf>
    <xf numFmtId="171" fontId="80" fillId="39" borderId="28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9" xfId="0" applyNumberFormat="1" applyFont="1" applyFill="1" applyBorder="1" applyAlignment="1">
      <alignment horizontal="center" vertical="center" wrapText="1" readingOrder="1"/>
    </xf>
    <xf numFmtId="0" fontId="64" fillId="3" borderId="5" xfId="0" applyFont="1" applyFill="1" applyBorder="1" applyAlignment="1">
      <alignment horizontal="center" wrapText="1"/>
    </xf>
    <xf numFmtId="0" fontId="64" fillId="33" borderId="5" xfId="0" applyFont="1" applyFill="1" applyBorder="1" applyAlignment="1">
      <alignment horizontal="center" wrapText="1"/>
    </xf>
    <xf numFmtId="0" fontId="56" fillId="17" borderId="9" xfId="0" applyFont="1" applyFill="1" applyBorder="1" applyAlignment="1">
      <alignment horizontal="center" vertical="center" wrapText="1"/>
    </xf>
    <xf numFmtId="0" fontId="43" fillId="24" borderId="21" xfId="0" applyFont="1" applyFill="1" applyBorder="1" applyAlignment="1">
      <alignment horizontal="center" wrapText="1"/>
    </xf>
    <xf numFmtId="0" fontId="43" fillId="24" borderId="8" xfId="0" applyFont="1" applyFill="1" applyBorder="1" applyAlignment="1">
      <alignment horizontal="center" wrapText="1"/>
    </xf>
    <xf numFmtId="0" fontId="56" fillId="6" borderId="13" xfId="0" applyFont="1" applyFill="1" applyBorder="1" applyAlignment="1">
      <alignment horizontal="center" vertical="center" wrapText="1"/>
    </xf>
    <xf numFmtId="0" fontId="56" fillId="6" borderId="14" xfId="0" applyFont="1" applyFill="1" applyBorder="1" applyAlignment="1">
      <alignment horizontal="center" vertical="center" wrapText="1"/>
    </xf>
    <xf numFmtId="0" fontId="56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6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4" fillId="3" borderId="5" xfId="0" applyFont="1" applyFill="1" applyBorder="1" applyAlignment="1">
      <alignment horizontal="center" vertical="center" wrapText="1"/>
    </xf>
    <xf numFmtId="0" fontId="64" fillId="33" borderId="5" xfId="0" applyFont="1" applyFill="1" applyBorder="1" applyAlignment="1">
      <alignment horizontal="center" vertical="center" wrapText="1"/>
    </xf>
    <xf numFmtId="0" fontId="43" fillId="24" borderId="8" xfId="0" applyFont="1" applyFill="1" applyBorder="1" applyAlignment="1">
      <alignment horizontal="center" vertical="center" wrapText="1"/>
    </xf>
    <xf numFmtId="3" fontId="43" fillId="0" borderId="1" xfId="0" applyNumberFormat="1" applyFont="1" applyBorder="1" applyAlignment="1">
      <alignment horizontal="center" vertical="center" wrapText="1"/>
    </xf>
    <xf numFmtId="3" fontId="43" fillId="0" borderId="2" xfId="0" applyNumberFormat="1" applyFont="1" applyBorder="1" applyAlignment="1">
      <alignment horizontal="center" vertical="center" wrapText="1"/>
    </xf>
    <xf numFmtId="0" fontId="56" fillId="17" borderId="16" xfId="0" applyFont="1" applyFill="1" applyBorder="1" applyAlignment="1">
      <alignment horizontal="center" vertical="center" wrapText="1"/>
    </xf>
    <xf numFmtId="10" fontId="21" fillId="24" borderId="55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4" fillId="17" borderId="0" xfId="13" applyNumberFormat="1" applyFont="1" applyFill="1" applyBorder="1" applyAlignment="1">
      <alignment horizontal="center" vertical="center" wrapText="1"/>
    </xf>
    <xf numFmtId="10" fontId="104" fillId="17" borderId="17" xfId="2" applyNumberFormat="1" applyFont="1" applyFill="1" applyBorder="1" applyAlignment="1">
      <alignment horizontal="center" vertical="center" wrapText="1"/>
    </xf>
    <xf numFmtId="3" fontId="104" fillId="16" borderId="0" xfId="13" applyNumberFormat="1" applyFont="1" applyFill="1" applyBorder="1" applyAlignment="1">
      <alignment horizontal="center" vertical="center" wrapText="1"/>
    </xf>
    <xf numFmtId="10" fontId="104" fillId="16" borderId="17" xfId="2" applyNumberFormat="1" applyFont="1" applyFill="1" applyBorder="1" applyAlignment="1">
      <alignment horizontal="center" vertical="center" wrapText="1"/>
    </xf>
    <xf numFmtId="0" fontId="105" fillId="28" borderId="21" xfId="13" applyFont="1" applyFill="1" applyBorder="1" applyAlignment="1">
      <alignment horizontal="center" vertical="center" readingOrder="2"/>
    </xf>
    <xf numFmtId="0" fontId="98" fillId="0" borderId="0" xfId="0" applyFont="1"/>
    <xf numFmtId="0" fontId="100" fillId="0" borderId="0" xfId="0" applyFont="1"/>
    <xf numFmtId="166" fontId="1" fillId="0" borderId="58" xfId="0" applyNumberFormat="1" applyFont="1" applyBorder="1" applyAlignment="1">
      <alignment horizontal="right" vertical="top" wrapText="1"/>
    </xf>
    <xf numFmtId="166" fontId="1" fillId="0" borderId="59" xfId="0" applyNumberFormat="1" applyFont="1" applyBorder="1" applyAlignment="1">
      <alignment horizontal="right" vertical="top" wrapText="1"/>
    </xf>
    <xf numFmtId="166" fontId="1" fillId="0" borderId="60" xfId="0" applyNumberFormat="1" applyFont="1" applyBorder="1" applyAlignment="1">
      <alignment horizontal="right" vertical="top" wrapText="1"/>
    </xf>
    <xf numFmtId="0" fontId="100" fillId="29" borderId="9" xfId="0" applyFont="1" applyFill="1" applyBorder="1" applyAlignment="1">
      <alignment horizontal="center" vertical="center" wrapText="1"/>
    </xf>
    <xf numFmtId="0" fontId="100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6" fillId="17" borderId="9" xfId="13" applyFont="1" applyFill="1" applyBorder="1" applyAlignment="1">
      <alignment horizontal="center" vertical="center"/>
    </xf>
    <xf numFmtId="0" fontId="56" fillId="16" borderId="0" xfId="13" applyFont="1" applyFill="1" applyBorder="1" applyAlignment="1">
      <alignment horizontal="center" vertical="center" wrapText="1"/>
    </xf>
    <xf numFmtId="0" fontId="96" fillId="16" borderId="0" xfId="13" applyFont="1" applyFill="1" applyBorder="1" applyAlignment="1">
      <alignment horizontal="center" vertical="center" wrapText="1"/>
    </xf>
    <xf numFmtId="0" fontId="100" fillId="0" borderId="19" xfId="0" applyFont="1" applyFill="1" applyBorder="1" applyAlignment="1">
      <alignment horizontal="center" vertical="center"/>
    </xf>
    <xf numFmtId="0" fontId="100" fillId="17" borderId="16" xfId="13" applyNumberFormat="1" applyFont="1" applyFill="1" applyBorder="1" applyAlignment="1">
      <alignment horizontal="center" vertical="center" wrapText="1"/>
    </xf>
    <xf numFmtId="0" fontId="100" fillId="17" borderId="15" xfId="13" applyNumberFormat="1" applyFont="1" applyFill="1" applyBorder="1" applyAlignment="1">
      <alignment horizontal="center" vertical="center" wrapText="1"/>
    </xf>
    <xf numFmtId="0" fontId="100" fillId="24" borderId="0" xfId="0" applyFont="1" applyFill="1" applyAlignment="1">
      <alignment horizontal="center" vertical="center"/>
    </xf>
    <xf numFmtId="0" fontId="100" fillId="0" borderId="10" xfId="13" applyNumberFormat="1" applyFont="1" applyFill="1" applyBorder="1" applyAlignment="1">
      <alignment horizontal="center" vertical="center" wrapText="1"/>
    </xf>
    <xf numFmtId="0" fontId="100" fillId="0" borderId="12" xfId="0" applyFont="1" applyFill="1" applyBorder="1" applyAlignment="1">
      <alignment horizontal="center" vertical="center" wrapText="1"/>
    </xf>
    <xf numFmtId="0" fontId="100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8" fillId="16" borderId="29" xfId="3" applyNumberFormat="1" applyFont="1" applyFill="1" applyBorder="1" applyAlignment="1">
      <alignment horizontal="center" vertical="center"/>
    </xf>
    <xf numFmtId="0" fontId="39" fillId="16" borderId="0" xfId="3" applyFont="1" applyFill="1" applyAlignment="1">
      <alignment horizontal="center" vertical="center"/>
    </xf>
    <xf numFmtId="0" fontId="97" fillId="0" borderId="9" xfId="3" applyNumberFormat="1" applyFont="1" applyBorder="1" applyAlignment="1">
      <alignment horizontal="center" vertical="center"/>
    </xf>
    <xf numFmtId="0" fontId="97" fillId="15" borderId="21" xfId="13" applyNumberFormat="1" applyFont="1" applyFill="1" applyBorder="1" applyAlignment="1">
      <alignment horizontal="center" vertical="center"/>
    </xf>
    <xf numFmtId="0" fontId="97" fillId="15" borderId="10" xfId="3" applyNumberFormat="1" applyFont="1" applyFill="1" applyBorder="1" applyAlignment="1">
      <alignment horizontal="center" vertical="center"/>
    </xf>
    <xf numFmtId="0" fontId="100" fillId="0" borderId="9" xfId="13" applyNumberFormat="1" applyFont="1" applyFill="1" applyBorder="1" applyAlignment="1">
      <alignment horizontal="center" vertical="center"/>
    </xf>
    <xf numFmtId="0" fontId="100" fillId="0" borderId="9" xfId="13" applyNumberFormat="1" applyFont="1" applyFill="1" applyBorder="1" applyAlignment="1">
      <alignment horizontal="center" vertical="center" wrapText="1"/>
    </xf>
    <xf numFmtId="0" fontId="100" fillId="0" borderId="9" xfId="3" applyFont="1" applyFill="1" applyBorder="1" applyAlignment="1">
      <alignment horizontal="center" vertical="center"/>
    </xf>
    <xf numFmtId="0" fontId="100" fillId="0" borderId="9" xfId="13" applyFont="1" applyFill="1" applyBorder="1" applyAlignment="1">
      <alignment horizontal="center" vertical="center"/>
    </xf>
    <xf numFmtId="0" fontId="100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7" fillId="41" borderId="9" xfId="13" applyNumberFormat="1" applyFont="1" applyFill="1" applyBorder="1" applyAlignment="1">
      <alignment horizontal="center" vertical="center" wrapText="1"/>
    </xf>
    <xf numFmtId="0" fontId="100" fillId="0" borderId="9" xfId="3" applyNumberFormat="1" applyFont="1" applyBorder="1" applyAlignment="1">
      <alignment horizontal="center" vertical="center"/>
    </xf>
    <xf numFmtId="0" fontId="100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6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5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5" fillId="32" borderId="9" xfId="4" applyNumberFormat="1" applyFont="1" applyFill="1" applyBorder="1" applyAlignment="1">
      <alignment horizontal="center" vertical="center"/>
    </xf>
    <xf numFmtId="0" fontId="100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7" fillId="15" borderId="11" xfId="5" applyFont="1" applyFill="1" applyBorder="1" applyAlignment="1">
      <alignment vertical="center" wrapText="1" readingOrder="2"/>
    </xf>
    <xf numFmtId="0" fontId="100" fillId="17" borderId="13" xfId="5" applyFont="1" applyFill="1" applyBorder="1" applyAlignment="1">
      <alignment vertical="center"/>
    </xf>
    <xf numFmtId="0" fontId="97" fillId="32" borderId="13" xfId="5" applyFont="1" applyFill="1" applyBorder="1" applyAlignment="1">
      <alignment vertical="center" wrapText="1" readingOrder="2"/>
    </xf>
    <xf numFmtId="0" fontId="97" fillId="15" borderId="9" xfId="5" applyFont="1" applyFill="1" applyBorder="1" applyAlignment="1">
      <alignment horizontal="center" vertical="center" wrapText="1" readingOrder="2"/>
    </xf>
    <xf numFmtId="0" fontId="101" fillId="12" borderId="13" xfId="5" applyFont="1" applyFill="1" applyBorder="1" applyAlignment="1">
      <alignment horizontal="left" vertical="center"/>
    </xf>
    <xf numFmtId="0" fontId="101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5" fillId="12" borderId="9" xfId="4" applyNumberFormat="1" applyFont="1" applyFill="1" applyBorder="1" applyAlignment="1">
      <alignment horizontal="center" vertical="center"/>
    </xf>
    <xf numFmtId="166" fontId="55" fillId="0" borderId="9" xfId="4" applyNumberFormat="1" applyFont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100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5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5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5" fillId="12" borderId="9" xfId="4" applyNumberFormat="1" applyFont="1" applyFill="1" applyBorder="1" applyAlignment="1">
      <alignment horizontal="center" vertical="center"/>
    </xf>
    <xf numFmtId="0" fontId="100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101" fillId="15" borderId="9" xfId="5" applyFont="1" applyFill="1" applyBorder="1" applyAlignment="1">
      <alignment horizontal="center" vertical="center" wrapText="1" readingOrder="2"/>
    </xf>
    <xf numFmtId="0" fontId="101" fillId="12" borderId="13" xfId="5" applyFont="1" applyFill="1" applyBorder="1" applyAlignment="1">
      <alignment horizontal="center" vertical="center"/>
    </xf>
    <xf numFmtId="10" fontId="77" fillId="35" borderId="43" xfId="0" applyNumberFormat="1" applyFont="1" applyFill="1" applyBorder="1" applyAlignment="1">
      <alignment horizontal="center" vertical="center" wrapText="1" readingOrder="1"/>
    </xf>
    <xf numFmtId="10" fontId="77" fillId="35" borderId="44" xfId="0" applyNumberFormat="1" applyFont="1" applyFill="1" applyBorder="1" applyAlignment="1">
      <alignment horizontal="center" vertical="center" wrapText="1" readingOrder="1"/>
    </xf>
    <xf numFmtId="0" fontId="53" fillId="24" borderId="44" xfId="0" applyFont="1" applyFill="1" applyBorder="1" applyAlignment="1">
      <alignment horizontal="center" vertical="center" wrapText="1" readingOrder="2"/>
    </xf>
    <xf numFmtId="0" fontId="44" fillId="25" borderId="62" xfId="0" applyFont="1" applyFill="1" applyBorder="1" applyAlignment="1">
      <alignment horizontal="center" vertical="center" wrapText="1" readingOrder="2"/>
    </xf>
    <xf numFmtId="0" fontId="53" fillId="24" borderId="61" xfId="0" applyFont="1" applyFill="1" applyBorder="1" applyAlignment="1">
      <alignment horizontal="center" vertical="center" wrapText="1" readingOrder="2"/>
    </xf>
    <xf numFmtId="3" fontId="77" fillId="25" borderId="62" xfId="0" applyNumberFormat="1" applyFont="1" applyFill="1" applyBorder="1" applyAlignment="1">
      <alignment horizontal="center" vertical="center" wrapText="1" readingOrder="1"/>
    </xf>
    <xf numFmtId="10" fontId="77" fillId="35" borderId="63" xfId="0" applyNumberFormat="1" applyFont="1" applyFill="1" applyBorder="1" applyAlignment="1">
      <alignment horizontal="center" vertical="center" wrapText="1" readingOrder="1"/>
    </xf>
    <xf numFmtId="10" fontId="77" fillId="35" borderId="61" xfId="0" applyNumberFormat="1" applyFont="1" applyFill="1" applyBorder="1" applyAlignment="1">
      <alignment horizontal="center" vertical="center" wrapText="1" readingOrder="1"/>
    </xf>
    <xf numFmtId="3" fontId="90" fillId="26" borderId="26" xfId="0" applyNumberFormat="1" applyFont="1" applyFill="1" applyBorder="1" applyAlignment="1">
      <alignment horizontal="center" vertical="center" wrapText="1" readingOrder="1"/>
    </xf>
    <xf numFmtId="3" fontId="100" fillId="0" borderId="9" xfId="0" applyNumberFormat="1" applyFont="1" applyBorder="1" applyAlignment="1">
      <alignment horizontal="center" vertical="center" wrapText="1"/>
    </xf>
    <xf numFmtId="164" fontId="100" fillId="23" borderId="9" xfId="4" applyNumberFormat="1" applyFont="1" applyFill="1" applyBorder="1" applyAlignment="1">
      <alignment horizontal="center" vertical="center" wrapText="1"/>
    </xf>
    <xf numFmtId="3" fontId="100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100" fillId="23" borderId="9" xfId="0" applyFont="1" applyFill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100" fillId="23" borderId="64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5" fillId="13" borderId="9" xfId="0" applyFont="1" applyFill="1" applyBorder="1" applyAlignment="1">
      <alignment horizontal="center" vertical="center" wrapText="1"/>
    </xf>
    <xf numFmtId="3" fontId="1" fillId="23" borderId="65" xfId="0" applyNumberFormat="1" applyFont="1" applyFill="1" applyBorder="1" applyAlignment="1">
      <alignment horizontal="center" vertical="center" wrapText="1"/>
    </xf>
    <xf numFmtId="0" fontId="100" fillId="23" borderId="65" xfId="0" applyFont="1" applyFill="1" applyBorder="1" applyAlignment="1">
      <alignment horizontal="center" vertical="center" wrapText="1"/>
    </xf>
    <xf numFmtId="0" fontId="100" fillId="11" borderId="9" xfId="0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0" fontId="100" fillId="11" borderId="65" xfId="0" applyFont="1" applyFill="1" applyBorder="1" applyAlignment="1">
      <alignment horizontal="center" vertical="center" wrapText="1"/>
    </xf>
    <xf numFmtId="4" fontId="1" fillId="11" borderId="65" xfId="0" applyNumberFormat="1" applyFont="1" applyFill="1" applyBorder="1" applyAlignment="1">
      <alignment horizontal="center" vertical="center" wrapText="1"/>
    </xf>
    <xf numFmtId="0" fontId="55" fillId="13" borderId="65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50" fillId="27" borderId="39" xfId="0" applyFont="1" applyFill="1" applyBorder="1" applyAlignment="1">
      <alignment horizontal="center" vertical="center" wrapText="1" readingOrder="2"/>
    </xf>
    <xf numFmtId="0" fontId="50" fillId="27" borderId="38" xfId="0" applyFont="1" applyFill="1" applyBorder="1" applyAlignment="1">
      <alignment horizontal="center" vertical="center" wrapText="1" readingOrder="2"/>
    </xf>
    <xf numFmtId="0" fontId="100" fillId="13" borderId="64" xfId="0" applyFont="1" applyFill="1" applyBorder="1" applyAlignment="1">
      <alignment horizontal="center" vertical="center"/>
    </xf>
    <xf numFmtId="0" fontId="28" fillId="10" borderId="65" xfId="0" applyFont="1" applyFill="1" applyBorder="1" applyAlignment="1">
      <alignment horizontal="center" vertical="center" wrapText="1" readingOrder="2"/>
    </xf>
    <xf numFmtId="3" fontId="100" fillId="0" borderId="65" xfId="0" applyNumberFormat="1" applyFont="1" applyBorder="1" applyAlignment="1">
      <alignment horizontal="center" vertical="center" wrapText="1"/>
    </xf>
    <xf numFmtId="3" fontId="1" fillId="0" borderId="65" xfId="0" applyNumberFormat="1" applyFont="1" applyBorder="1" applyAlignment="1">
      <alignment horizontal="center" vertical="center" wrapText="1"/>
    </xf>
    <xf numFmtId="3" fontId="100" fillId="0" borderId="9" xfId="0" applyNumberFormat="1" applyFont="1" applyBorder="1" applyAlignment="1">
      <alignment horizontal="center" vertical="center" wrapText="1" readingOrder="2"/>
    </xf>
    <xf numFmtId="3" fontId="100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100" fillId="42" borderId="65" xfId="0" applyNumberFormat="1" applyFont="1" applyFill="1" applyBorder="1" applyAlignment="1">
      <alignment horizontal="center" vertical="center" wrapText="1"/>
    </xf>
    <xf numFmtId="43" fontId="1" fillId="42" borderId="65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3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6" fillId="26" borderId="23" xfId="0" applyNumberFormat="1" applyFont="1" applyFill="1" applyBorder="1" applyAlignment="1">
      <alignment vertical="center" wrapText="1" readingOrder="1"/>
    </xf>
    <xf numFmtId="3" fontId="66" fillId="26" borderId="37" xfId="0" applyNumberFormat="1" applyFont="1" applyFill="1" applyBorder="1" applyAlignment="1">
      <alignment horizontal="center" vertical="center" wrapText="1" readingOrder="1"/>
    </xf>
    <xf numFmtId="10" fontId="66" fillId="26" borderId="22" xfId="0" applyNumberFormat="1" applyFont="1" applyFill="1" applyBorder="1" applyAlignment="1">
      <alignment horizontal="center" vertical="center" wrapText="1" readingOrder="1"/>
    </xf>
    <xf numFmtId="3" fontId="66" fillId="26" borderId="0" xfId="0" applyNumberFormat="1" applyFont="1" applyFill="1" applyAlignment="1">
      <alignment vertical="center" wrapText="1" readingOrder="1"/>
    </xf>
    <xf numFmtId="3" fontId="66" fillId="26" borderId="26" xfId="0" applyNumberFormat="1" applyFont="1" applyFill="1" applyBorder="1" applyAlignment="1">
      <alignment vertical="center" wrapText="1" readingOrder="1"/>
    </xf>
    <xf numFmtId="3" fontId="100" fillId="11" borderId="9" xfId="0" applyNumberFormat="1" applyFont="1" applyFill="1" applyBorder="1" applyAlignment="1">
      <alignment horizontal="center" vertical="center" wrapText="1" readingOrder="2"/>
    </xf>
    <xf numFmtId="3" fontId="100" fillId="11" borderId="9" xfId="0" applyNumberFormat="1" applyFont="1" applyFill="1" applyBorder="1" applyAlignment="1">
      <alignment horizontal="center" vertical="center" wrapText="1"/>
    </xf>
    <xf numFmtId="3" fontId="100" fillId="11" borderId="65" xfId="0" applyNumberFormat="1" applyFont="1" applyFill="1" applyBorder="1" applyAlignment="1">
      <alignment horizontal="center" vertical="center" wrapText="1"/>
    </xf>
    <xf numFmtId="3" fontId="1" fillId="11" borderId="65" xfId="0" applyNumberFormat="1" applyFont="1" applyFill="1" applyBorder="1" applyAlignment="1">
      <alignment horizontal="center" vertical="center" wrapText="1"/>
    </xf>
    <xf numFmtId="0" fontId="100" fillId="17" borderId="9" xfId="13" applyFont="1" applyFill="1" applyBorder="1" applyAlignment="1">
      <alignment horizontal="center" vertical="center" wrapText="1"/>
    </xf>
    <xf numFmtId="0" fontId="100" fillId="0" borderId="65" xfId="13" applyFont="1" applyFill="1" applyBorder="1" applyAlignment="1">
      <alignment horizontal="center" vertical="center" wrapText="1"/>
    </xf>
    <xf numFmtId="0" fontId="100" fillId="13" borderId="65" xfId="13" applyFont="1" applyFill="1" applyBorder="1" applyAlignment="1">
      <alignment horizontal="center" vertical="center" wrapText="1"/>
    </xf>
    <xf numFmtId="0" fontId="98" fillId="13" borderId="65" xfId="13" applyFont="1" applyFill="1" applyBorder="1" applyAlignment="1">
      <alignment horizontal="center" vertical="center" wrapText="1"/>
    </xf>
    <xf numFmtId="0" fontId="55" fillId="13" borderId="65" xfId="13" applyFont="1" applyFill="1" applyBorder="1" applyAlignment="1">
      <alignment horizontal="center" vertical="center" wrapText="1"/>
    </xf>
    <xf numFmtId="0" fontId="100" fillId="42" borderId="10" xfId="13" applyFont="1" applyFill="1" applyBorder="1" applyAlignment="1">
      <alignment horizontal="center" vertical="center" wrapText="1"/>
    </xf>
    <xf numFmtId="0" fontId="100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100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100" fillId="42" borderId="65" xfId="13" applyFont="1" applyFill="1" applyBorder="1" applyAlignment="1">
      <alignment horizontal="center" vertical="center" wrapText="1"/>
    </xf>
    <xf numFmtId="3" fontId="6" fillId="42" borderId="65" xfId="13" applyNumberFormat="1" applyFont="1" applyFill="1" applyBorder="1" applyAlignment="1">
      <alignment horizontal="center" vertical="center" wrapText="1"/>
    </xf>
    <xf numFmtId="0" fontId="100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5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5" xfId="13" applyNumberFormat="1" applyFont="1" applyFill="1" applyBorder="1" applyAlignment="1">
      <alignment horizontal="center" vertical="center" wrapText="1"/>
    </xf>
    <xf numFmtId="0" fontId="55" fillId="13" borderId="9" xfId="13" applyFont="1" applyFill="1" applyBorder="1" applyAlignment="1">
      <alignment horizontal="center" vertical="center" wrapText="1"/>
    </xf>
    <xf numFmtId="0" fontId="100" fillId="11" borderId="9" xfId="13" applyFont="1" applyFill="1" applyBorder="1" applyAlignment="1">
      <alignment horizontal="center" vertical="center" wrapText="1"/>
    </xf>
    <xf numFmtId="1" fontId="10" fillId="25" borderId="37" xfId="0" applyNumberFormat="1" applyFont="1" applyFill="1" applyBorder="1" applyAlignment="1">
      <alignment horizontal="center" vertical="center" wrapText="1" readingOrder="1"/>
    </xf>
    <xf numFmtId="0" fontId="49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70" xfId="0" applyNumberFormat="1" applyFont="1" applyFill="1" applyBorder="1" applyAlignment="1">
      <alignment horizontal="center" vertical="center" wrapText="1" readingOrder="1"/>
    </xf>
    <xf numFmtId="3" fontId="10" fillId="25" borderId="71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70" xfId="0" applyNumberFormat="1" applyFont="1" applyFill="1" applyBorder="1" applyAlignment="1">
      <alignment horizontal="center" vertical="center" wrapText="1" readingOrder="1"/>
    </xf>
    <xf numFmtId="0" fontId="10" fillId="25" borderId="70" xfId="0" applyFont="1" applyFill="1" applyBorder="1" applyAlignment="1">
      <alignment horizontal="center" vertical="center" wrapText="1" readingOrder="1"/>
    </xf>
    <xf numFmtId="167" fontId="10" fillId="25" borderId="28" xfId="0" applyNumberFormat="1" applyFont="1" applyFill="1" applyBorder="1" applyAlignment="1">
      <alignment horizontal="center" vertical="center" wrapText="1" readingOrder="1"/>
    </xf>
    <xf numFmtId="3" fontId="10" fillId="25" borderId="70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71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100" fillId="2" borderId="9" xfId="18" applyFont="1" applyFill="1" applyBorder="1" applyAlignment="1">
      <alignment horizontal="center" vertical="center" wrapText="1"/>
    </xf>
    <xf numFmtId="0" fontId="100" fillId="3" borderId="9" xfId="18" applyFont="1" applyFill="1" applyBorder="1" applyAlignment="1">
      <alignment horizontal="center" vertical="center" wrapText="1"/>
    </xf>
    <xf numFmtId="0" fontId="100" fillId="0" borderId="0" xfId="18" applyFont="1" applyAlignment="1">
      <alignment horizontal="center" vertical="center" wrapText="1"/>
    </xf>
    <xf numFmtId="0" fontId="100" fillId="10" borderId="9" xfId="0" applyFont="1" applyFill="1" applyBorder="1" applyAlignment="1">
      <alignment horizontal="center" vertical="center" wrapText="1"/>
    </xf>
    <xf numFmtId="0" fontId="49" fillId="25" borderId="72" xfId="0" applyFont="1" applyFill="1" applyBorder="1" applyAlignment="1">
      <alignment horizontal="center" vertical="center" wrapText="1" readingOrder="2"/>
    </xf>
    <xf numFmtId="3" fontId="10" fillId="25" borderId="72" xfId="0" applyNumberFormat="1" applyFont="1" applyFill="1" applyBorder="1" applyAlignment="1">
      <alignment horizontal="center" vertical="center" wrapText="1" readingOrder="1"/>
    </xf>
    <xf numFmtId="171" fontId="10" fillId="25" borderId="73" xfId="0" applyNumberFormat="1" applyFont="1" applyFill="1" applyBorder="1" applyAlignment="1">
      <alignment horizontal="center" vertical="center" wrapText="1" readingOrder="1"/>
    </xf>
    <xf numFmtId="171" fontId="10" fillId="25" borderId="72" xfId="0" applyNumberFormat="1" applyFont="1" applyFill="1" applyBorder="1" applyAlignment="1">
      <alignment horizontal="center" vertical="center" wrapText="1" readingOrder="1"/>
    </xf>
    <xf numFmtId="49" fontId="100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8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164" fontId="6" fillId="0" borderId="6" xfId="4" applyNumberFormat="1" applyFont="1" applyFill="1" applyBorder="1" applyAlignment="1">
      <alignment horizontal="center" vertical="center" wrapText="1" readingOrder="2"/>
    </xf>
    <xf numFmtId="164" fontId="6" fillId="26" borderId="9" xfId="4" applyNumberFormat="1" applyFont="1" applyFill="1" applyBorder="1" applyAlignment="1">
      <alignment horizontal="center" vertical="center" wrapText="1" readingOrder="2"/>
    </xf>
    <xf numFmtId="0" fontId="100" fillId="10" borderId="0" xfId="0" applyFont="1" applyFill="1"/>
    <xf numFmtId="0" fontId="101" fillId="12" borderId="9" xfId="0" applyFont="1" applyFill="1" applyBorder="1" applyAlignment="1">
      <alignment horizontal="center" vertical="center" wrapText="1"/>
    </xf>
    <xf numFmtId="10" fontId="77" fillId="35" borderId="26" xfId="0" applyNumberFormat="1" applyFont="1" applyFill="1" applyBorder="1" applyAlignment="1">
      <alignment horizontal="center" vertical="center" wrapText="1" readingOrder="1"/>
    </xf>
    <xf numFmtId="3" fontId="77" fillId="26" borderId="45" xfId="0" applyNumberFormat="1" applyFont="1" applyFill="1" applyBorder="1" applyAlignment="1">
      <alignment horizontal="center" vertical="center" wrapText="1" readingOrder="1"/>
    </xf>
    <xf numFmtId="3" fontId="77" fillId="26" borderId="26" xfId="0" applyNumberFormat="1" applyFont="1" applyFill="1" applyBorder="1" applyAlignment="1">
      <alignment horizontal="center" vertical="center" wrapText="1" readingOrder="1"/>
    </xf>
    <xf numFmtId="3" fontId="77" fillId="26" borderId="39" xfId="0" applyNumberFormat="1" applyFont="1" applyFill="1" applyBorder="1" applyAlignment="1">
      <alignment horizontal="center" vertical="center" wrapText="1" readingOrder="1"/>
    </xf>
    <xf numFmtId="10" fontId="77" fillId="26" borderId="38" xfId="0" applyNumberFormat="1" applyFont="1" applyFill="1" applyBorder="1" applyAlignment="1">
      <alignment horizontal="center" vertical="center" wrapText="1" readingOrder="1"/>
    </xf>
    <xf numFmtId="10" fontId="77" fillId="26" borderId="45" xfId="0" applyNumberFormat="1" applyFont="1" applyFill="1" applyBorder="1" applyAlignment="1">
      <alignment horizontal="center" vertical="center" wrapText="1" readingOrder="1"/>
    </xf>
    <xf numFmtId="0" fontId="93" fillId="27" borderId="45" xfId="0" applyFont="1" applyFill="1" applyBorder="1" applyAlignment="1">
      <alignment horizontal="center" vertical="center" wrapText="1" readingOrder="2"/>
    </xf>
    <xf numFmtId="0" fontId="93" fillId="27" borderId="39" xfId="0" applyFont="1" applyFill="1" applyBorder="1" applyAlignment="1">
      <alignment horizontal="center" vertical="center" wrapText="1" readingOrder="2"/>
    </xf>
    <xf numFmtId="0" fontId="2" fillId="13" borderId="64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4" xfId="13" applyNumberFormat="1" applyFont="1" applyFill="1" applyBorder="1" applyAlignment="1">
      <alignment horizontal="center" vertical="center" wrapText="1"/>
    </xf>
    <xf numFmtId="164" fontId="100" fillId="23" borderId="64" xfId="4" applyNumberFormat="1" applyFont="1" applyFill="1" applyBorder="1" applyAlignment="1">
      <alignment horizontal="center" vertical="center" wrapText="1"/>
    </xf>
    <xf numFmtId="4" fontId="1" fillId="23" borderId="64" xfId="13" applyNumberFormat="1" applyFont="1" applyFill="1" applyBorder="1" applyAlignment="1">
      <alignment horizontal="center" vertical="center" wrapText="1"/>
    </xf>
    <xf numFmtId="4" fontId="1" fillId="23" borderId="64" xfId="0" applyNumberFormat="1" applyFont="1" applyFill="1" applyBorder="1" applyAlignment="1">
      <alignment horizontal="center" vertical="center" wrapText="1"/>
    </xf>
    <xf numFmtId="3" fontId="100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100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100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100" fillId="22" borderId="64" xfId="0" applyNumberFormat="1" applyFont="1" applyFill="1" applyBorder="1" applyAlignment="1">
      <alignment horizontal="center" vertical="center" wrapText="1"/>
    </xf>
    <xf numFmtId="3" fontId="1" fillId="22" borderId="64" xfId="13" applyNumberFormat="1" applyFont="1" applyFill="1" applyBorder="1" applyAlignment="1">
      <alignment horizontal="center" vertical="center" wrapText="1"/>
    </xf>
    <xf numFmtId="3" fontId="1" fillId="22" borderId="64" xfId="0" applyNumberFormat="1" applyFont="1" applyFill="1" applyBorder="1" applyAlignment="1">
      <alignment horizontal="center" vertical="center" wrapText="1"/>
    </xf>
    <xf numFmtId="3" fontId="100" fillId="0" borderId="67" xfId="0" applyNumberFormat="1" applyFont="1" applyBorder="1" applyAlignment="1">
      <alignment horizontal="center" vertical="center" wrapText="1"/>
    </xf>
    <xf numFmtId="0" fontId="101" fillId="0" borderId="9" xfId="0" applyFont="1" applyFill="1" applyBorder="1" applyAlignment="1">
      <alignment horizontal="center" vertical="center"/>
    </xf>
    <xf numFmtId="0" fontId="101" fillId="23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2" xfId="0" applyNumberFormat="1" applyFont="1" applyFill="1" applyBorder="1" applyAlignment="1">
      <alignment horizontal="center" vertical="center" wrapText="1" readingOrder="1"/>
    </xf>
    <xf numFmtId="168" fontId="10" fillId="25" borderId="74" xfId="0" applyNumberFormat="1" applyFont="1" applyFill="1" applyBorder="1" applyAlignment="1">
      <alignment horizontal="center" vertical="center" wrapText="1" readingOrder="1"/>
    </xf>
    <xf numFmtId="173" fontId="10" fillId="25" borderId="74" xfId="0" applyNumberFormat="1" applyFont="1" applyFill="1" applyBorder="1" applyAlignment="1">
      <alignment horizontal="center" vertical="center" wrapText="1" readingOrder="1"/>
    </xf>
    <xf numFmtId="3" fontId="10" fillId="25" borderId="74" xfId="0" applyNumberFormat="1" applyFont="1" applyFill="1" applyBorder="1" applyAlignment="1">
      <alignment horizontal="center" vertical="center" wrapText="1" readingOrder="1"/>
    </xf>
    <xf numFmtId="0" fontId="49" fillId="43" borderId="23" xfId="0" applyFont="1" applyFill="1" applyBorder="1" applyAlignment="1">
      <alignment horizontal="center" vertical="center" wrapText="1" readingOrder="2"/>
    </xf>
    <xf numFmtId="3" fontId="14" fillId="43" borderId="0" xfId="0" applyNumberFormat="1" applyFont="1" applyFill="1" applyAlignment="1">
      <alignment horizontal="center" vertical="center" wrapText="1" readingOrder="1"/>
    </xf>
    <xf numFmtId="3" fontId="14" fillId="43" borderId="23" xfId="0" applyNumberFormat="1" applyFont="1" applyFill="1" applyBorder="1" applyAlignment="1">
      <alignment horizontal="center" vertical="center" wrapText="1" readingOrder="1"/>
    </xf>
    <xf numFmtId="3" fontId="14" fillId="43" borderId="36" xfId="0" applyNumberFormat="1" applyFont="1" applyFill="1" applyBorder="1" applyAlignment="1">
      <alignment horizontal="center" vertical="center" wrapText="1" readingOrder="1"/>
    </xf>
    <xf numFmtId="171" fontId="14" fillId="43" borderId="7" xfId="0" applyNumberFormat="1" applyFont="1" applyFill="1" applyBorder="1" applyAlignment="1">
      <alignment horizontal="center" vertical="center" wrapText="1" readingOrder="1"/>
    </xf>
    <xf numFmtId="171" fontId="14" fillId="43" borderId="0" xfId="0" applyNumberFormat="1" applyFont="1" applyFill="1" applyBorder="1" applyAlignment="1">
      <alignment horizontal="center" vertical="center" wrapText="1" readingOrder="1"/>
    </xf>
    <xf numFmtId="0" fontId="49" fillId="43" borderId="0" xfId="0" applyFont="1" applyFill="1" applyBorder="1" applyAlignment="1">
      <alignment horizontal="center" vertical="center" wrapText="1" readingOrder="2"/>
    </xf>
    <xf numFmtId="3" fontId="14" fillId="43" borderId="37" xfId="0" applyNumberFormat="1" applyFont="1" applyFill="1" applyBorder="1" applyAlignment="1">
      <alignment horizontal="center" vertical="center" wrapText="1" readingOrder="1"/>
    </xf>
    <xf numFmtId="0" fontId="49" fillId="43" borderId="26" xfId="0" applyFont="1" applyFill="1" applyBorder="1" applyAlignment="1">
      <alignment horizontal="center" vertical="center" wrapText="1" readingOrder="2"/>
    </xf>
    <xf numFmtId="3" fontId="14" fillId="43" borderId="26" xfId="0" applyNumberFormat="1" applyFont="1" applyFill="1" applyBorder="1" applyAlignment="1">
      <alignment horizontal="center" vertical="center" wrapText="1" readingOrder="1"/>
    </xf>
    <xf numFmtId="3" fontId="14" fillId="43" borderId="46" xfId="0" applyNumberFormat="1" applyFont="1" applyFill="1" applyBorder="1" applyAlignment="1">
      <alignment horizontal="center" vertical="center" wrapText="1" readingOrder="1"/>
    </xf>
    <xf numFmtId="171" fontId="14" fillId="43" borderId="43" xfId="0" applyNumberFormat="1" applyFont="1" applyFill="1" applyBorder="1" applyAlignment="1">
      <alignment horizontal="center" vertical="center" wrapText="1" readingOrder="1"/>
    </xf>
    <xf numFmtId="171" fontId="14" fillId="43" borderId="26" xfId="0" applyNumberFormat="1" applyFont="1" applyFill="1" applyBorder="1" applyAlignment="1">
      <alignment horizontal="center" vertical="center" wrapText="1" readingOrder="1"/>
    </xf>
    <xf numFmtId="0" fontId="49" fillId="23" borderId="0" xfId="0" applyFont="1" applyFill="1" applyBorder="1" applyAlignment="1">
      <alignment horizontal="center" vertical="center" wrapText="1" readingOrder="2"/>
    </xf>
    <xf numFmtId="3" fontId="14" fillId="23" borderId="0" xfId="0" applyNumberFormat="1" applyFont="1" applyFill="1" applyAlignment="1">
      <alignment horizontal="center" vertical="center" wrapText="1" readingOrder="1"/>
    </xf>
    <xf numFmtId="3" fontId="14" fillId="23" borderId="23" xfId="0" applyNumberFormat="1" applyFont="1" applyFill="1" applyBorder="1" applyAlignment="1">
      <alignment horizontal="center" vertical="center" wrapText="1" readingOrder="1"/>
    </xf>
    <xf numFmtId="3" fontId="14" fillId="23" borderId="36" xfId="0" applyNumberFormat="1" applyFont="1" applyFill="1" applyBorder="1" applyAlignment="1">
      <alignment horizontal="center" vertical="center" wrapText="1" readingOrder="1"/>
    </xf>
    <xf numFmtId="171" fontId="14" fillId="23" borderId="7" xfId="0" applyNumberFormat="1" applyFont="1" applyFill="1" applyBorder="1" applyAlignment="1">
      <alignment horizontal="center" vertical="center" wrapText="1" readingOrder="1"/>
    </xf>
    <xf numFmtId="171" fontId="14" fillId="23" borderId="0" xfId="0" applyNumberFormat="1" applyFont="1" applyFill="1" applyBorder="1" applyAlignment="1">
      <alignment horizontal="center" vertical="center" wrapText="1" readingOrder="1"/>
    </xf>
    <xf numFmtId="3" fontId="14" fillId="23" borderId="37" xfId="0" applyNumberFormat="1" applyFont="1" applyFill="1" applyBorder="1" applyAlignment="1">
      <alignment horizontal="center" vertical="center" wrapText="1" readingOrder="1"/>
    </xf>
    <xf numFmtId="0" fontId="49" fillId="23" borderId="26" xfId="0" applyFont="1" applyFill="1" applyBorder="1" applyAlignment="1">
      <alignment horizontal="center" vertical="center" wrapText="1" readingOrder="2"/>
    </xf>
    <xf numFmtId="3" fontId="14" fillId="23" borderId="26" xfId="0" applyNumberFormat="1" applyFont="1" applyFill="1" applyBorder="1" applyAlignment="1">
      <alignment horizontal="center" vertical="center" wrapText="1" readingOrder="1"/>
    </xf>
    <xf numFmtId="3" fontId="14" fillId="23" borderId="46" xfId="0" applyNumberFormat="1" applyFont="1" applyFill="1" applyBorder="1" applyAlignment="1">
      <alignment horizontal="center" vertical="center" wrapText="1" readingOrder="1"/>
    </xf>
    <xf numFmtId="171" fontId="14" fillId="23" borderId="43" xfId="0" applyNumberFormat="1" applyFont="1" applyFill="1" applyBorder="1" applyAlignment="1">
      <alignment horizontal="center" vertical="center" wrapText="1" readingOrder="1"/>
    </xf>
    <xf numFmtId="171" fontId="14" fillId="23" borderId="26" xfId="0" applyNumberFormat="1" applyFont="1" applyFill="1" applyBorder="1" applyAlignment="1">
      <alignment horizontal="center" vertical="center" wrapText="1" readingOrder="1"/>
    </xf>
    <xf numFmtId="0" fontId="112" fillId="10" borderId="9" xfId="0" applyFont="1" applyFill="1" applyBorder="1" applyAlignment="1">
      <alignment horizontal="center" vertical="center" wrapText="1" readingOrder="2"/>
    </xf>
    <xf numFmtId="3" fontId="100" fillId="10" borderId="9" xfId="0" applyNumberFormat="1" applyFont="1" applyFill="1" applyBorder="1" applyAlignment="1">
      <alignment horizontal="center" vertical="center" wrapText="1"/>
    </xf>
    <xf numFmtId="0" fontId="112" fillId="10" borderId="10" xfId="0" applyFont="1" applyFill="1" applyBorder="1" applyAlignment="1">
      <alignment horizontal="center" vertical="center" wrapText="1" readingOrder="2"/>
    </xf>
    <xf numFmtId="3" fontId="100" fillId="10" borderId="10" xfId="0" applyNumberFormat="1" applyFont="1" applyFill="1" applyBorder="1" applyAlignment="1">
      <alignment horizontal="center" vertical="center" wrapText="1"/>
    </xf>
    <xf numFmtId="3" fontId="100" fillId="11" borderId="64" xfId="0" applyNumberFormat="1" applyFont="1" applyFill="1" applyBorder="1" applyAlignment="1">
      <alignment horizontal="center" vertical="center" wrapText="1"/>
    </xf>
    <xf numFmtId="3" fontId="100" fillId="22" borderId="10" xfId="0" applyNumberFormat="1" applyFont="1" applyFill="1" applyBorder="1" applyAlignment="1">
      <alignment horizontal="center" vertical="center" wrapText="1"/>
    </xf>
    <xf numFmtId="3" fontId="100" fillId="23" borderId="10" xfId="0" applyNumberFormat="1" applyFont="1" applyFill="1" applyBorder="1" applyAlignment="1">
      <alignment horizontal="center" vertical="center" wrapText="1"/>
    </xf>
    <xf numFmtId="3" fontId="1" fillId="23" borderId="64" xfId="0" applyNumberFormat="1" applyFont="1" applyFill="1" applyBorder="1" applyAlignment="1">
      <alignment horizontal="center" vertical="center" wrapText="1"/>
    </xf>
    <xf numFmtId="3" fontId="1" fillId="11" borderId="64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3" fillId="27" borderId="37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7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6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2" fillId="25" borderId="0" xfId="0" applyFont="1" applyFill="1" applyAlignment="1">
      <alignment horizontal="center" vertical="center" wrapText="1" readingOrder="2"/>
    </xf>
    <xf numFmtId="0" fontId="112" fillId="25" borderId="26" xfId="0" applyFont="1" applyFill="1" applyBorder="1" applyAlignment="1">
      <alignment horizontal="center" vertical="center" wrapText="1" readingOrder="2"/>
    </xf>
    <xf numFmtId="0" fontId="111" fillId="43" borderId="0" xfId="0" applyFont="1" applyFill="1" applyAlignment="1">
      <alignment horizontal="center" vertical="center" wrapText="1" readingOrder="2"/>
    </xf>
    <xf numFmtId="3" fontId="10" fillId="43" borderId="0" xfId="4" applyNumberFormat="1" applyFont="1" applyFill="1" applyAlignment="1">
      <alignment horizontal="center" vertical="center" wrapText="1" readingOrder="1"/>
    </xf>
    <xf numFmtId="3" fontId="10" fillId="43" borderId="23" xfId="4" applyNumberFormat="1" applyFont="1" applyFill="1" applyBorder="1" applyAlignment="1">
      <alignment horizontal="center" vertical="center" wrapText="1" readingOrder="1"/>
    </xf>
    <xf numFmtId="3" fontId="10" fillId="43" borderId="37" xfId="4" applyNumberFormat="1" applyFont="1" applyFill="1" applyBorder="1" applyAlignment="1">
      <alignment horizontal="center" vertical="center" wrapText="1" readingOrder="1"/>
    </xf>
    <xf numFmtId="171" fontId="10" fillId="43" borderId="7" xfId="0" applyNumberFormat="1" applyFont="1" applyFill="1" applyBorder="1" applyAlignment="1">
      <alignment horizontal="center" vertical="center" wrapText="1" readingOrder="1"/>
    </xf>
    <xf numFmtId="171" fontId="10" fillId="43" borderId="0" xfId="0" applyNumberFormat="1" applyFont="1" applyFill="1" applyBorder="1" applyAlignment="1">
      <alignment horizontal="center" vertical="center" wrapText="1" readingOrder="1"/>
    </xf>
    <xf numFmtId="0" fontId="111" fillId="43" borderId="26" xfId="0" applyFont="1" applyFill="1" applyBorder="1" applyAlignment="1">
      <alignment horizontal="center" vertical="center" wrapText="1" readingOrder="2"/>
    </xf>
    <xf numFmtId="3" fontId="10" fillId="43" borderId="26" xfId="4" applyNumberFormat="1" applyFont="1" applyFill="1" applyBorder="1" applyAlignment="1">
      <alignment horizontal="center" vertical="center" wrapText="1" readingOrder="1"/>
    </xf>
    <xf numFmtId="3" fontId="10" fillId="43" borderId="46" xfId="4" applyNumberFormat="1" applyFont="1" applyFill="1" applyBorder="1" applyAlignment="1">
      <alignment horizontal="center" vertical="center" wrapText="1" readingOrder="1"/>
    </xf>
    <xf numFmtId="171" fontId="10" fillId="43" borderId="43" xfId="0" applyNumberFormat="1" applyFont="1" applyFill="1" applyBorder="1" applyAlignment="1">
      <alignment horizontal="center" vertical="center" wrapText="1" readingOrder="1"/>
    </xf>
    <xf numFmtId="171" fontId="10" fillId="43" borderId="26" xfId="0" applyNumberFormat="1" applyFont="1" applyFill="1" applyBorder="1" applyAlignment="1">
      <alignment horizontal="center" vertical="center" wrapText="1" readingOrder="1"/>
    </xf>
    <xf numFmtId="0" fontId="114" fillId="23" borderId="0" xfId="0" applyFont="1" applyFill="1" applyAlignment="1">
      <alignment horizontal="center" vertical="center" wrapText="1" readingOrder="2"/>
    </xf>
    <xf numFmtId="3" fontId="95" fillId="23" borderId="0" xfId="4" applyNumberFormat="1" applyFont="1" applyFill="1" applyAlignment="1">
      <alignment horizontal="center" vertical="center" wrapText="1" readingOrder="1"/>
    </xf>
    <xf numFmtId="3" fontId="95" fillId="23" borderId="23" xfId="4" applyNumberFormat="1" applyFont="1" applyFill="1" applyBorder="1" applyAlignment="1">
      <alignment horizontal="center" vertical="center" wrapText="1" readingOrder="1"/>
    </xf>
    <xf numFmtId="3" fontId="95" fillId="23" borderId="37" xfId="4" applyNumberFormat="1" applyFont="1" applyFill="1" applyBorder="1" applyAlignment="1">
      <alignment horizontal="center" vertical="center" wrapText="1" readingOrder="1"/>
    </xf>
    <xf numFmtId="171" fontId="95" fillId="23" borderId="7" xfId="0" applyNumberFormat="1" applyFont="1" applyFill="1" applyBorder="1" applyAlignment="1">
      <alignment horizontal="center" vertical="center" wrapText="1" readingOrder="1"/>
    </xf>
    <xf numFmtId="171" fontId="95" fillId="23" borderId="0" xfId="0" applyNumberFormat="1" applyFont="1" applyFill="1" applyBorder="1" applyAlignment="1">
      <alignment horizontal="center" vertical="center" wrapText="1" readingOrder="1"/>
    </xf>
    <xf numFmtId="0" fontId="114" fillId="23" borderId="26" xfId="0" applyFont="1" applyFill="1" applyBorder="1" applyAlignment="1">
      <alignment horizontal="center" vertical="center" wrapText="1" readingOrder="2"/>
    </xf>
    <xf numFmtId="3" fontId="95" fillId="23" borderId="26" xfId="4" applyNumberFormat="1" applyFont="1" applyFill="1" applyBorder="1" applyAlignment="1">
      <alignment horizontal="center" vertical="center" wrapText="1" readingOrder="1"/>
    </xf>
    <xf numFmtId="3" fontId="95" fillId="23" borderId="46" xfId="4" applyNumberFormat="1" applyFont="1" applyFill="1" applyBorder="1" applyAlignment="1">
      <alignment horizontal="center" vertical="center" wrapText="1" readingOrder="1"/>
    </xf>
    <xf numFmtId="171" fontId="95" fillId="23" borderId="43" xfId="0" applyNumberFormat="1" applyFont="1" applyFill="1" applyBorder="1" applyAlignment="1">
      <alignment horizontal="center" vertical="center" wrapText="1" readingOrder="1"/>
    </xf>
    <xf numFmtId="171" fontId="95" fillId="23" borderId="26" xfId="0" applyNumberFormat="1" applyFont="1" applyFill="1" applyBorder="1" applyAlignment="1">
      <alignment horizontal="center" vertical="center" wrapText="1" readingOrder="1"/>
    </xf>
    <xf numFmtId="0" fontId="100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2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wrapText="1" readingOrder="2"/>
    </xf>
    <xf numFmtId="3" fontId="115" fillId="42" borderId="9" xfId="0" applyNumberFormat="1" applyFont="1" applyFill="1" applyBorder="1" applyAlignment="1">
      <alignment horizontal="center" vertical="center" wrapText="1" readingOrder="2"/>
    </xf>
    <xf numFmtId="3" fontId="44" fillId="42" borderId="9" xfId="0" applyNumberFormat="1" applyFont="1" applyFill="1" applyBorder="1" applyAlignment="1">
      <alignment horizontal="center" vertical="center" readingOrder="2"/>
    </xf>
    <xf numFmtId="3" fontId="63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10" fillId="27" borderId="0" xfId="0" applyFont="1" applyFill="1" applyBorder="1" applyAlignment="1">
      <alignment horizontal="center" vertical="center" wrapText="1" readingOrder="2"/>
    </xf>
    <xf numFmtId="0" fontId="110" fillId="27" borderId="28" xfId="0" applyFont="1" applyFill="1" applyBorder="1" applyAlignment="1">
      <alignment horizontal="center" vertical="center" wrapText="1" readingOrder="2"/>
    </xf>
    <xf numFmtId="0" fontId="110" fillId="27" borderId="7" xfId="0" applyFont="1" applyFill="1" applyBorder="1" applyAlignment="1">
      <alignment horizontal="center" vertical="center" wrapText="1" readingOrder="2"/>
    </xf>
    <xf numFmtId="0" fontId="110" fillId="27" borderId="0" xfId="0" applyFont="1" applyFill="1" applyBorder="1" applyAlignment="1">
      <alignment horizontal="center" vertical="center" wrapText="1" readingOrder="1"/>
    </xf>
    <xf numFmtId="0" fontId="110" fillId="27" borderId="28" xfId="0" applyFont="1" applyFill="1" applyBorder="1" applyAlignment="1">
      <alignment horizontal="center" vertical="center" wrapText="1" readingOrder="1"/>
    </xf>
    <xf numFmtId="0" fontId="110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8" xfId="0" applyFont="1" applyFill="1" applyBorder="1" applyAlignment="1">
      <alignment horizontal="center" vertical="center" wrapText="1"/>
    </xf>
    <xf numFmtId="0" fontId="28" fillId="25" borderId="44" xfId="0" applyFont="1" applyFill="1" applyBorder="1" applyAlignment="1">
      <alignment horizontal="center" vertical="center" wrapText="1" readingOrder="2"/>
    </xf>
    <xf numFmtId="0" fontId="44" fillId="26" borderId="44" xfId="0" applyFont="1" applyFill="1" applyBorder="1" applyAlignment="1">
      <alignment horizontal="center" vertical="center" wrapText="1" readingOrder="2"/>
    </xf>
    <xf numFmtId="0" fontId="21" fillId="26" borderId="31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4" xfId="0" applyFont="1" applyFill="1" applyBorder="1" applyAlignment="1">
      <alignment horizontal="center" vertical="center" wrapText="1" readingOrder="1"/>
    </xf>
    <xf numFmtId="0" fontId="16" fillId="25" borderId="28" xfId="0" applyFont="1" applyFill="1" applyBorder="1" applyAlignment="1">
      <alignment horizontal="center" vertical="center" wrapText="1" readingOrder="2"/>
    </xf>
    <xf numFmtId="3" fontId="95" fillId="24" borderId="0" xfId="13" applyNumberFormat="1" applyFont="1" applyFill="1" applyBorder="1" applyAlignment="1">
      <alignment horizontal="center" vertical="center" wrapText="1"/>
    </xf>
    <xf numFmtId="0" fontId="116" fillId="0" borderId="9" xfId="0" applyFont="1" applyFill="1" applyBorder="1" applyAlignment="1">
      <alignment horizontal="center" vertical="center"/>
    </xf>
    <xf numFmtId="1" fontId="116" fillId="0" borderId="9" xfId="0" applyNumberFormat="1" applyFont="1" applyFill="1" applyBorder="1" applyAlignment="1">
      <alignment horizontal="center" vertical="center"/>
    </xf>
    <xf numFmtId="0" fontId="116" fillId="0" borderId="10" xfId="0" applyFont="1" applyFill="1" applyBorder="1" applyAlignment="1">
      <alignment horizontal="center" vertical="center"/>
    </xf>
    <xf numFmtId="0" fontId="116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7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8" fillId="0" borderId="0" xfId="0" applyNumberFormat="1" applyFont="1" applyAlignment="1">
      <alignment vertical="center"/>
    </xf>
    <xf numFmtId="0" fontId="97" fillId="26" borderId="9" xfId="0" applyFont="1" applyFill="1" applyBorder="1" applyAlignment="1">
      <alignment horizontal="center" vertical="center" wrapText="1"/>
    </xf>
    <xf numFmtId="0" fontId="119" fillId="27" borderId="9" xfId="0" applyFont="1" applyFill="1" applyBorder="1" applyAlignment="1">
      <alignment horizontal="center" vertical="center" wrapText="1" readingOrder="2"/>
    </xf>
    <xf numFmtId="164" fontId="120" fillId="25" borderId="9" xfId="4" applyNumberFormat="1" applyFont="1" applyFill="1" applyBorder="1" applyAlignment="1">
      <alignment horizontal="center" vertical="center" wrapText="1" readingOrder="2"/>
    </xf>
    <xf numFmtId="164" fontId="121" fillId="26" borderId="9" xfId="4" applyNumberFormat="1" applyFont="1" applyFill="1" applyBorder="1" applyAlignment="1">
      <alignment horizontal="center" vertical="center" wrapText="1" readingOrder="2"/>
    </xf>
    <xf numFmtId="0" fontId="100" fillId="0" borderId="9" xfId="0" applyFont="1" applyBorder="1" applyAlignment="1">
      <alignment horizontal="center" vertical="center"/>
    </xf>
    <xf numFmtId="0" fontId="55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120" fillId="25" borderId="9" xfId="4" applyNumberFormat="1" applyFont="1" applyFill="1" applyBorder="1" applyAlignment="1">
      <alignment horizontal="center" vertical="center" wrapText="1" readingOrder="2"/>
    </xf>
    <xf numFmtId="0" fontId="121" fillId="26" borderId="9" xfId="4" applyNumberFormat="1" applyFont="1" applyFill="1" applyBorder="1" applyAlignment="1">
      <alignment horizontal="center" vertical="center" wrapText="1" readingOrder="2"/>
    </xf>
    <xf numFmtId="0" fontId="101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2" fillId="12" borderId="9" xfId="0" applyNumberFormat="1" applyFont="1" applyFill="1" applyBorder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4" xfId="0" applyNumberFormat="1" applyFont="1" applyFill="1" applyBorder="1" applyAlignment="1">
      <alignment horizontal="center" vertical="center" wrapText="1" readingOrder="1"/>
    </xf>
    <xf numFmtId="171" fontId="14" fillId="35" borderId="43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8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2" fillId="9" borderId="7" xfId="0" applyFont="1" applyFill="1" applyBorder="1" applyAlignment="1">
      <alignment horizontal="center" vertical="center" wrapText="1" readingOrder="2"/>
    </xf>
    <xf numFmtId="0" fontId="1" fillId="17" borderId="65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5" xfId="0" applyFont="1" applyFill="1" applyBorder="1" applyAlignment="1">
      <alignment horizontal="center" vertical="center" wrapText="1"/>
    </xf>
    <xf numFmtId="0" fontId="1" fillId="16" borderId="65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4" xfId="0" applyFont="1" applyFill="1" applyBorder="1" applyAlignment="1">
      <alignment horizontal="center" vertical="center" wrapText="1"/>
    </xf>
    <xf numFmtId="0" fontId="1" fillId="16" borderId="84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5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3" fillId="0" borderId="9" xfId="0" applyNumberFormat="1" applyFont="1" applyBorder="1" applyAlignment="1">
      <alignment horizontal="center" vertical="center" wrapText="1" readingOrder="1"/>
    </xf>
    <xf numFmtId="3" fontId="123" fillId="17" borderId="9" xfId="0" applyNumberFormat="1" applyFont="1" applyFill="1" applyBorder="1" applyAlignment="1">
      <alignment horizontal="center" vertical="center" wrapText="1" readingOrder="1"/>
    </xf>
    <xf numFmtId="3" fontId="124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8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4" xfId="0" applyNumberFormat="1" applyFont="1" applyFill="1" applyBorder="1" applyAlignment="1">
      <alignment horizontal="center" vertical="center" wrapText="1" readingOrder="1"/>
    </xf>
    <xf numFmtId="0" fontId="93" fillId="34" borderId="0" xfId="0" applyFont="1" applyFill="1" applyAlignment="1">
      <alignment horizontal="center" vertical="center" wrapText="1" readingOrder="1"/>
    </xf>
    <xf numFmtId="0" fontId="93" fillId="34" borderId="23" xfId="0" applyFont="1" applyFill="1" applyBorder="1" applyAlignment="1">
      <alignment horizontal="center" vertical="center" wrapText="1" readingOrder="1"/>
    </xf>
    <xf numFmtId="0" fontId="93" fillId="34" borderId="31" xfId="0" applyFont="1" applyFill="1" applyBorder="1" applyAlignment="1">
      <alignment horizontal="center" vertical="center" wrapText="1" readingOrder="1"/>
    </xf>
    <xf numFmtId="171" fontId="10" fillId="35" borderId="28" xfId="0" applyNumberFormat="1" applyFont="1" applyFill="1" applyBorder="1" applyAlignment="1">
      <alignment horizontal="center" vertical="center" wrapText="1" readingOrder="1"/>
    </xf>
    <xf numFmtId="171" fontId="14" fillId="35" borderId="44" xfId="0" applyNumberFormat="1" applyFont="1" applyFill="1" applyBorder="1" applyAlignment="1">
      <alignment horizontal="center" vertical="center" wrapText="1" readingOrder="1"/>
    </xf>
    <xf numFmtId="171" fontId="66" fillId="35" borderId="28" xfId="0" applyNumberFormat="1" applyFont="1" applyFill="1" applyBorder="1" applyAlignment="1">
      <alignment horizontal="center" vertical="center" wrapText="1" readingOrder="1"/>
    </xf>
    <xf numFmtId="171" fontId="14" fillId="36" borderId="28" xfId="0" applyNumberFormat="1" applyFont="1" applyFill="1" applyBorder="1" applyAlignment="1">
      <alignment horizontal="center" vertical="center" wrapText="1" readingOrder="1"/>
    </xf>
    <xf numFmtId="171" fontId="66" fillId="36" borderId="44" xfId="0" applyNumberFormat="1" applyFont="1" applyFill="1" applyBorder="1" applyAlignment="1">
      <alignment horizontal="center" vertical="center" wrapText="1" readingOrder="1"/>
    </xf>
    <xf numFmtId="0" fontId="68" fillId="27" borderId="7" xfId="0" applyFont="1" applyFill="1" applyBorder="1" applyAlignment="1">
      <alignment horizontal="center" vertical="center" wrapText="1" readingOrder="2"/>
    </xf>
    <xf numFmtId="0" fontId="52" fillId="27" borderId="7" xfId="0" applyFont="1" applyFill="1" applyBorder="1" applyAlignment="1">
      <alignment horizontal="center" vertical="center" wrapText="1" readingOrder="2"/>
    </xf>
    <xf numFmtId="0" fontId="51" fillId="27" borderId="28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51" fillId="27" borderId="45" xfId="0" applyFont="1" applyFill="1" applyBorder="1" applyAlignment="1">
      <alignment horizontal="center" vertical="center" wrapText="1" readingOrder="2"/>
    </xf>
    <xf numFmtId="0" fontId="41" fillId="23" borderId="9" xfId="0" applyFont="1" applyFill="1" applyBorder="1" applyAlignment="1">
      <alignment horizontal="center" vertical="center"/>
    </xf>
    <xf numFmtId="0" fontId="50" fillId="27" borderId="7" xfId="0" applyFont="1" applyFill="1" applyBorder="1" applyAlignment="1">
      <alignment horizontal="center" vertical="center" wrapText="1" readingOrder="2"/>
    </xf>
    <xf numFmtId="0" fontId="125" fillId="25" borderId="0" xfId="0" applyFont="1" applyFill="1" applyBorder="1" applyAlignment="1">
      <alignment horizontal="right" vertical="center" wrapText="1" readingOrder="2"/>
    </xf>
    <xf numFmtId="3" fontId="127" fillId="9" borderId="0" xfId="0" applyNumberFormat="1" applyFont="1" applyFill="1" applyAlignment="1">
      <alignment horizontal="center" vertical="center" wrapText="1" readingOrder="2"/>
    </xf>
    <xf numFmtId="3" fontId="127" fillId="9" borderId="0" xfId="0" applyNumberFormat="1" applyFont="1" applyFill="1" applyBorder="1" applyAlignment="1">
      <alignment horizontal="center" vertical="center" wrapText="1" readingOrder="2"/>
    </xf>
    <xf numFmtId="10" fontId="127" fillId="35" borderId="7" xfId="0" applyNumberFormat="1" applyFont="1" applyFill="1" applyBorder="1" applyAlignment="1">
      <alignment horizontal="center" vertical="center" wrapText="1" readingOrder="2"/>
    </xf>
    <xf numFmtId="10" fontId="127" fillId="35" borderId="0" xfId="0" applyNumberFormat="1" applyFont="1" applyFill="1" applyBorder="1" applyAlignment="1">
      <alignment horizontal="center" vertical="center" wrapText="1" readingOrder="2"/>
    </xf>
    <xf numFmtId="3" fontId="127" fillId="9" borderId="26" xfId="0" applyNumberFormat="1" applyFont="1" applyFill="1" applyBorder="1" applyAlignment="1">
      <alignment horizontal="center" vertical="center" wrapText="1" readingOrder="2"/>
    </xf>
    <xf numFmtId="3" fontId="127" fillId="9" borderId="45" xfId="0" applyNumberFormat="1" applyFont="1" applyFill="1" applyBorder="1" applyAlignment="1">
      <alignment horizontal="center" vertical="center" wrapText="1" readingOrder="2"/>
    </xf>
    <xf numFmtId="10" fontId="127" fillId="35" borderId="38" xfId="0" applyNumberFormat="1" applyFont="1" applyFill="1" applyBorder="1" applyAlignment="1">
      <alignment horizontal="center" vertical="center" wrapText="1" readingOrder="2"/>
    </xf>
    <xf numFmtId="10" fontId="127" fillId="35" borderId="45" xfId="0" applyNumberFormat="1" applyFont="1" applyFill="1" applyBorder="1" applyAlignment="1">
      <alignment horizontal="center" vertical="center" wrapText="1" readingOrder="2"/>
    </xf>
    <xf numFmtId="174" fontId="126" fillId="34" borderId="26" xfId="0" applyNumberFormat="1" applyFont="1" applyFill="1" applyBorder="1" applyAlignment="1">
      <alignment horizontal="center" vertical="center" wrapText="1"/>
    </xf>
    <xf numFmtId="174" fontId="126" fillId="34" borderId="45" xfId="0" applyNumberFormat="1" applyFont="1" applyFill="1" applyBorder="1" applyAlignment="1">
      <alignment horizontal="center" vertical="center" wrapText="1"/>
    </xf>
    <xf numFmtId="172" fontId="10" fillId="25" borderId="7" xfId="0" applyNumberFormat="1" applyFont="1" applyFill="1" applyBorder="1" applyAlignment="1">
      <alignment horizontal="center" vertical="center" wrapText="1" readingOrder="1"/>
    </xf>
    <xf numFmtId="172" fontId="66" fillId="26" borderId="38" xfId="0" applyNumberFormat="1" applyFont="1" applyFill="1" applyBorder="1" applyAlignment="1">
      <alignment horizontal="center" vertical="center" wrapText="1" readingOrder="1"/>
    </xf>
    <xf numFmtId="172" fontId="50" fillId="27" borderId="46" xfId="0" applyNumberFormat="1" applyFont="1" applyFill="1" applyBorder="1" applyAlignment="1">
      <alignment horizontal="center" vertical="center" wrapText="1" readingOrder="2"/>
    </xf>
    <xf numFmtId="172" fontId="10" fillId="25" borderId="37" xfId="0" applyNumberFormat="1" applyFont="1" applyFill="1" applyBorder="1" applyAlignment="1">
      <alignment horizontal="center" vertical="center" wrapText="1" readingOrder="1"/>
    </xf>
    <xf numFmtId="172" fontId="10" fillId="25" borderId="46" xfId="0" applyNumberFormat="1" applyFont="1" applyFill="1" applyBorder="1" applyAlignment="1">
      <alignment horizontal="center" vertical="center" wrapText="1" readingOrder="1"/>
    </xf>
    <xf numFmtId="172" fontId="66" fillId="26" borderId="35" xfId="0" applyNumberFormat="1" applyFont="1" applyFill="1" applyBorder="1" applyAlignment="1">
      <alignment horizontal="center" vertical="center" wrapText="1" readingOrder="1"/>
    </xf>
    <xf numFmtId="175" fontId="10" fillId="25" borderId="0" xfId="0" applyNumberFormat="1" applyFont="1" applyFill="1" applyAlignment="1">
      <alignment horizontal="center" vertical="center" wrapText="1" readingOrder="1"/>
    </xf>
    <xf numFmtId="175" fontId="10" fillId="25" borderId="28" xfId="0" applyNumberFormat="1" applyFont="1" applyFill="1" applyBorder="1" applyAlignment="1">
      <alignment horizontal="center" vertical="center" wrapText="1" readingOrder="1"/>
    </xf>
    <xf numFmtId="3" fontId="104" fillId="25" borderId="0" xfId="0" applyNumberFormat="1" applyFont="1" applyFill="1" applyBorder="1" applyAlignment="1">
      <alignment horizontal="center" vertical="center" wrapText="1"/>
    </xf>
    <xf numFmtId="3" fontId="77" fillId="25" borderId="7" xfId="0" applyNumberFormat="1" applyFont="1" applyFill="1" applyBorder="1" applyAlignment="1">
      <alignment horizontal="center" vertical="center" wrapText="1"/>
    </xf>
    <xf numFmtId="0" fontId="77" fillId="25" borderId="0" xfId="0" applyFont="1" applyFill="1" applyBorder="1" applyAlignment="1">
      <alignment horizontal="center" vertical="center" wrapText="1"/>
    </xf>
    <xf numFmtId="0" fontId="77" fillId="25" borderId="28" xfId="0" applyFont="1" applyFill="1" applyBorder="1" applyAlignment="1">
      <alignment horizontal="center" vertical="center" wrapText="1"/>
    </xf>
    <xf numFmtId="3" fontId="77" fillId="25" borderId="0" xfId="0" applyNumberFormat="1" applyFont="1" applyFill="1" applyBorder="1" applyAlignment="1">
      <alignment horizontal="center" vertical="center" wrapText="1"/>
    </xf>
    <xf numFmtId="3" fontId="77" fillId="25" borderId="28" xfId="0" applyNumberFormat="1" applyFont="1" applyFill="1" applyBorder="1" applyAlignment="1">
      <alignment horizontal="center" vertical="center" wrapText="1"/>
    </xf>
    <xf numFmtId="3" fontId="77" fillId="25" borderId="26" xfId="0" applyNumberFormat="1" applyFont="1" applyFill="1" applyBorder="1" applyAlignment="1">
      <alignment horizontal="center" vertical="center" wrapText="1"/>
    </xf>
    <xf numFmtId="3" fontId="77" fillId="26" borderId="45" xfId="0" applyNumberFormat="1" applyFont="1" applyFill="1" applyBorder="1" applyAlignment="1">
      <alignment horizontal="center" vertical="center" wrapText="1"/>
    </xf>
    <xf numFmtId="3" fontId="77" fillId="26" borderId="39" xfId="0" applyNumberFormat="1" applyFont="1" applyFill="1" applyBorder="1" applyAlignment="1">
      <alignment horizontal="center" vertical="center" wrapText="1"/>
    </xf>
    <xf numFmtId="3" fontId="77" fillId="26" borderId="38" xfId="0" applyNumberFormat="1" applyFont="1" applyFill="1" applyBorder="1" applyAlignment="1">
      <alignment horizontal="center" vertical="center" wrapText="1"/>
    </xf>
    <xf numFmtId="0" fontId="77" fillId="26" borderId="26" xfId="0" applyFont="1" applyFill="1" applyBorder="1" applyAlignment="1">
      <alignment horizontal="center" vertical="center" wrapText="1"/>
    </xf>
    <xf numFmtId="3" fontId="77" fillId="26" borderId="44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10" fontId="7" fillId="0" borderId="0" xfId="0" applyNumberFormat="1" applyFont="1"/>
    <xf numFmtId="0" fontId="99" fillId="0" borderId="85" xfId="0" applyFont="1" applyBorder="1" applyAlignment="1">
      <alignment horizontal="center" vertical="center"/>
    </xf>
    <xf numFmtId="164" fontId="7" fillId="0" borderId="85" xfId="0" applyNumberFormat="1" applyFont="1" applyBorder="1" applyAlignment="1">
      <alignment horizontal="center" vertical="center"/>
    </xf>
    <xf numFmtId="0" fontId="99" fillId="20" borderId="85" xfId="0" applyFont="1" applyFill="1" applyBorder="1" applyAlignment="1">
      <alignment horizontal="center" vertical="center"/>
    </xf>
    <xf numFmtId="164" fontId="7" fillId="20" borderId="85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100" fillId="14" borderId="86" xfId="0" applyFont="1" applyFill="1" applyBorder="1" applyAlignment="1">
      <alignment horizontal="center" vertical="center" wrapText="1"/>
    </xf>
    <xf numFmtId="0" fontId="118" fillId="0" borderId="0" xfId="0" applyFont="1" applyAlignment="1">
      <alignment horizontal="center"/>
    </xf>
    <xf numFmtId="0" fontId="100" fillId="14" borderId="85" xfId="0" applyFont="1" applyFill="1" applyBorder="1" applyAlignment="1">
      <alignment horizontal="center" vertical="center" wrapText="1"/>
    </xf>
    <xf numFmtId="0" fontId="100" fillId="14" borderId="85" xfId="0" applyFont="1" applyFill="1" applyBorder="1" applyAlignment="1">
      <alignment horizontal="center"/>
    </xf>
    <xf numFmtId="10" fontId="0" fillId="0" borderId="85" xfId="10" applyNumberFormat="1" applyFont="1" applyBorder="1" applyAlignment="1">
      <alignment horizontal="center" vertical="center"/>
    </xf>
    <xf numFmtId="10" fontId="0" fillId="20" borderId="85" xfId="10" applyNumberFormat="1" applyFont="1" applyFill="1" applyBorder="1" applyAlignment="1">
      <alignment horizontal="center" vertic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4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2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4" fillId="0" borderId="0" xfId="11" applyFont="1" applyAlignment="1">
      <alignment horizontal="center"/>
    </xf>
    <xf numFmtId="0" fontId="64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18" fillId="0" borderId="0" xfId="11" applyFont="1" applyAlignment="1">
      <alignment vertical="top"/>
    </xf>
    <xf numFmtId="0" fontId="18" fillId="0" borderId="0" xfId="11" applyFont="1" applyAlignment="1">
      <alignment vertical="top" wrapText="1"/>
    </xf>
    <xf numFmtId="0" fontId="18" fillId="0" borderId="0" xfId="13" applyFont="1" applyAlignment="1">
      <alignment vertical="top"/>
    </xf>
    <xf numFmtId="2" fontId="128" fillId="6" borderId="0" xfId="13" applyNumberFormat="1" applyFont="1" applyFill="1" applyBorder="1" applyAlignment="1">
      <alignment horizontal="center" vertical="center" wrapText="1"/>
    </xf>
    <xf numFmtId="0" fontId="3" fillId="10" borderId="0" xfId="1" applyFont="1" applyFill="1"/>
    <xf numFmtId="0" fontId="6" fillId="10" borderId="0" xfId="1" applyFont="1" applyFill="1"/>
    <xf numFmtId="2" fontId="6" fillId="10" borderId="85" xfId="1" applyNumberFormat="1" applyFont="1" applyFill="1" applyBorder="1" applyAlignment="1">
      <alignment horizontal="center" vertical="center"/>
    </xf>
    <xf numFmtId="0" fontId="21" fillId="10" borderId="85" xfId="1" applyFont="1" applyFill="1" applyBorder="1" applyAlignment="1">
      <alignment horizontal="center"/>
    </xf>
    <xf numFmtId="0" fontId="21" fillId="20" borderId="85" xfId="1" applyFont="1" applyFill="1" applyBorder="1" applyAlignment="1">
      <alignment horizontal="center"/>
    </xf>
    <xf numFmtId="0" fontId="3" fillId="20" borderId="85" xfId="1" applyFont="1" applyFill="1" applyBorder="1" applyAlignment="1">
      <alignment horizontal="center"/>
    </xf>
    <xf numFmtId="0" fontId="105" fillId="20" borderId="85" xfId="11" applyFont="1" applyFill="1" applyBorder="1" applyAlignment="1">
      <alignment horizontal="center" vertical="center"/>
    </xf>
    <xf numFmtId="2" fontId="6" fillId="20" borderId="85" xfId="1" applyNumberFormat="1" applyFont="1" applyFill="1" applyBorder="1" applyAlignment="1">
      <alignment horizontal="center" vertical="center"/>
    </xf>
    <xf numFmtId="0" fontId="105" fillId="20" borderId="85" xfId="11" applyFont="1" applyFill="1" applyBorder="1" applyAlignment="1">
      <alignment horizontal="center"/>
    </xf>
    <xf numFmtId="0" fontId="105" fillId="20" borderId="85" xfId="11" applyFont="1" applyFill="1" applyBorder="1" applyAlignment="1">
      <alignment horizontal="center" readingOrder="2"/>
    </xf>
    <xf numFmtId="2" fontId="6" fillId="10" borderId="85" xfId="1" applyNumberFormat="1" applyFont="1" applyFill="1" applyBorder="1" applyAlignment="1">
      <alignment horizontal="center"/>
    </xf>
    <xf numFmtId="2" fontId="6" fillId="20" borderId="85" xfId="1" applyNumberFormat="1" applyFont="1" applyFill="1" applyBorder="1" applyAlignment="1">
      <alignment horizontal="center"/>
    </xf>
    <xf numFmtId="0" fontId="129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172" fontId="10" fillId="25" borderId="0" xfId="0" applyNumberFormat="1" applyFont="1" applyFill="1" applyBorder="1" applyAlignment="1">
      <alignment horizontal="center" vertical="center" wrapText="1" readingOrder="1"/>
    </xf>
    <xf numFmtId="172" fontId="10" fillId="25" borderId="18" xfId="0" applyNumberFormat="1" applyFont="1" applyFill="1" applyBorder="1" applyAlignment="1">
      <alignment horizontal="center" vertical="center" wrapText="1" readingOrder="1"/>
    </xf>
    <xf numFmtId="3" fontId="94" fillId="14" borderId="8" xfId="13" applyNumberFormat="1" applyFont="1" applyFill="1" applyBorder="1" applyAlignment="1">
      <alignment horizontal="center" vertical="center" readingOrder="2"/>
    </xf>
    <xf numFmtId="3" fontId="95" fillId="10" borderId="8" xfId="13" applyNumberFormat="1" applyFont="1" applyFill="1" applyBorder="1" applyAlignment="1">
      <alignment horizontal="center" vertical="center" readingOrder="2"/>
    </xf>
    <xf numFmtId="3" fontId="95" fillId="10" borderId="10" xfId="13" applyNumberFormat="1" applyFont="1" applyFill="1" applyBorder="1" applyAlignment="1">
      <alignment horizontal="center" vertical="center" readingOrder="2"/>
    </xf>
    <xf numFmtId="0" fontId="130" fillId="28" borderId="21" xfId="13" applyFont="1" applyFill="1" applyBorder="1" applyAlignment="1">
      <alignment horizontal="center" vertical="center" readingOrder="2"/>
    </xf>
    <xf numFmtId="172" fontId="10" fillId="25" borderId="71" xfId="0" applyNumberFormat="1" applyFont="1" applyFill="1" applyBorder="1" applyAlignment="1">
      <alignment horizontal="center" vertical="center" wrapText="1" readingOrder="1"/>
    </xf>
    <xf numFmtId="0" fontId="1" fillId="17" borderId="10" xfId="0" applyFont="1" applyFill="1" applyBorder="1" applyAlignment="1">
      <alignment horizontal="center" vertical="center" wrapText="1"/>
    </xf>
    <xf numFmtId="0" fontId="23" fillId="9" borderId="0" xfId="0" applyFont="1" applyFill="1" applyBorder="1" applyAlignment="1">
      <alignment horizontal="center" vertical="center" wrapText="1" readingOrder="2"/>
    </xf>
    <xf numFmtId="0" fontId="23" fillId="9" borderId="26" xfId="0" applyFont="1" applyFill="1" applyBorder="1" applyAlignment="1">
      <alignment horizontal="center" vertical="center" wrapText="1" readingOrder="2"/>
    </xf>
    <xf numFmtId="0" fontId="4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68" fillId="34" borderId="23" xfId="0" applyFont="1" applyFill="1" applyBorder="1" applyAlignment="1">
      <alignment horizontal="center" vertical="center" wrapText="1" readingOrder="2"/>
    </xf>
    <xf numFmtId="0" fontId="68" fillId="34" borderId="0" xfId="0" applyFont="1" applyFill="1" applyBorder="1" applyAlignment="1">
      <alignment horizontal="center" vertical="center" wrapText="1" readingOrder="2"/>
    </xf>
    <xf numFmtId="0" fontId="68" fillId="34" borderId="22" xfId="0" applyFont="1" applyFill="1" applyBorder="1" applyAlignment="1">
      <alignment horizontal="center" vertical="center" wrapText="1" readingOrder="2"/>
    </xf>
    <xf numFmtId="0" fontId="68" fillId="34" borderId="7" xfId="0" applyFont="1" applyFill="1" applyBorder="1" applyAlignment="1">
      <alignment horizontal="center" vertical="center" wrapText="1" readingOrder="2"/>
    </xf>
    <xf numFmtId="0" fontId="68" fillId="34" borderId="45" xfId="0" applyFont="1" applyFill="1" applyBorder="1" applyAlignment="1">
      <alignment horizontal="center" vertical="center" wrapText="1" readingOrder="2"/>
    </xf>
    <xf numFmtId="0" fontId="44" fillId="9" borderId="31" xfId="0" applyFont="1" applyFill="1" applyBorder="1" applyAlignment="1">
      <alignment horizontal="center" vertical="center" wrapText="1" readingOrder="2"/>
    </xf>
    <xf numFmtId="0" fontId="44" fillId="9" borderId="28" xfId="0" applyFont="1" applyFill="1" applyBorder="1" applyAlignment="1">
      <alignment horizontal="center" vertical="center" wrapText="1" readingOrder="2"/>
    </xf>
    <xf numFmtId="0" fontId="44" fillId="9" borderId="47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8" fillId="34" borderId="31" xfId="0" applyFont="1" applyFill="1" applyBorder="1" applyAlignment="1">
      <alignment horizontal="center" vertical="center" wrapText="1" readingOrder="2"/>
    </xf>
    <xf numFmtId="0" fontId="68" fillId="34" borderId="44" xfId="0" applyFont="1" applyFill="1" applyBorder="1" applyAlignment="1">
      <alignment horizontal="center" vertical="center" wrapText="1" readingOrder="2"/>
    </xf>
    <xf numFmtId="0" fontId="68" fillId="34" borderId="43" xfId="0" applyFont="1" applyFill="1" applyBorder="1" applyAlignment="1">
      <alignment horizontal="center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1" fillId="34" borderId="45" xfId="0" applyFont="1" applyFill="1" applyBorder="1" applyAlignment="1">
      <alignment horizontal="center" vertical="center" wrapText="1" readingOrder="2"/>
    </xf>
    <xf numFmtId="0" fontId="51" fillId="34" borderId="39" xfId="0" applyFont="1" applyFill="1" applyBorder="1" applyAlignment="1">
      <alignment horizontal="center" vertical="center" wrapText="1" readingOrder="2"/>
    </xf>
    <xf numFmtId="0" fontId="1" fillId="17" borderId="13" xfId="0" applyFont="1" applyFill="1" applyBorder="1" applyAlignment="1">
      <alignment horizontal="center" vertical="center" wrapText="1"/>
    </xf>
    <xf numFmtId="0" fontId="1" fillId="17" borderId="14" xfId="0" applyFont="1" applyFill="1" applyBorder="1" applyAlignment="1">
      <alignment horizontal="center" vertical="center" wrapText="1"/>
    </xf>
    <xf numFmtId="0" fontId="1" fillId="17" borderId="16" xfId="0" applyFont="1" applyFill="1" applyBorder="1" applyAlignment="1">
      <alignment horizontal="center" vertical="center" wrapText="1"/>
    </xf>
    <xf numFmtId="0" fontId="2" fillId="11" borderId="33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50" fillId="34" borderId="31" xfId="0" applyFont="1" applyFill="1" applyBorder="1" applyAlignment="1">
      <alignment horizontal="center" vertical="center" wrapText="1" readingOrder="2"/>
    </xf>
    <xf numFmtId="0" fontId="50" fillId="34" borderId="28" xfId="0" applyFont="1" applyFill="1" applyBorder="1" applyAlignment="1">
      <alignment horizontal="center" vertical="center" wrapText="1" readingOrder="2"/>
    </xf>
    <xf numFmtId="0" fontId="9" fillId="9" borderId="28" xfId="0" applyFont="1" applyFill="1" applyBorder="1" applyAlignment="1">
      <alignment horizontal="center" vertical="center" wrapText="1" readingOrder="2"/>
    </xf>
    <xf numFmtId="0" fontId="51" fillId="34" borderId="31" xfId="0" applyFont="1" applyFill="1" applyBorder="1" applyAlignment="1">
      <alignment horizontal="center" vertical="center" wrapText="1" readingOrder="2"/>
    </xf>
    <xf numFmtId="0" fontId="51" fillId="34" borderId="28" xfId="0" applyFont="1" applyFill="1" applyBorder="1" applyAlignment="1">
      <alignment horizontal="center" vertical="center" wrapText="1" readingOrder="2"/>
    </xf>
    <xf numFmtId="0" fontId="51" fillId="34" borderId="22" xfId="0" applyFont="1" applyFill="1" applyBorder="1" applyAlignment="1">
      <alignment horizontal="center" vertical="center" wrapText="1" readingOrder="2"/>
    </xf>
    <xf numFmtId="0" fontId="51" fillId="34" borderId="7" xfId="0" applyFont="1" applyFill="1" applyBorder="1" applyAlignment="1">
      <alignment horizontal="center" vertical="center" wrapText="1" readingOrder="2"/>
    </xf>
    <xf numFmtId="0" fontId="35" fillId="0" borderId="26" xfId="0" applyFont="1" applyBorder="1" applyAlignment="1">
      <alignment horizontal="justify" vertical="center" wrapText="1" readingOrder="2"/>
    </xf>
    <xf numFmtId="0" fontId="43" fillId="0" borderId="26" xfId="0" applyFont="1" applyBorder="1" applyAlignment="1">
      <alignment horizontal="left" vertical="center" wrapText="1" readingOrder="2"/>
    </xf>
    <xf numFmtId="0" fontId="2" fillId="11" borderId="82" xfId="0" applyFont="1" applyFill="1" applyBorder="1" applyAlignment="1">
      <alignment horizontal="center" vertical="center" wrapText="1"/>
    </xf>
    <xf numFmtId="0" fontId="2" fillId="11" borderId="18" xfId="0" applyFont="1" applyFill="1" applyBorder="1" applyAlignment="1">
      <alignment horizontal="center" vertical="center" wrapText="1"/>
    </xf>
    <xf numFmtId="0" fontId="2" fillId="11" borderId="83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38" fillId="9" borderId="13" xfId="13" applyFont="1" applyFill="1" applyBorder="1" applyAlignment="1">
      <alignment horizontal="center" vertical="center" wrapText="1"/>
    </xf>
    <xf numFmtId="0" fontId="38" fillId="9" borderId="14" xfId="13" applyFont="1" applyFill="1" applyBorder="1" applyAlignment="1">
      <alignment horizontal="center" vertical="center" wrapText="1"/>
    </xf>
    <xf numFmtId="0" fontId="38" fillId="9" borderId="16" xfId="13" applyFont="1" applyFill="1" applyBorder="1" applyAlignment="1">
      <alignment horizontal="center" vertical="center" wrapText="1"/>
    </xf>
    <xf numFmtId="0" fontId="38" fillId="16" borderId="13" xfId="13" applyFont="1" applyFill="1" applyBorder="1" applyAlignment="1">
      <alignment horizontal="center" vertical="center" wrapText="1"/>
    </xf>
    <xf numFmtId="0" fontId="38" fillId="16" borderId="14" xfId="13" applyFont="1" applyFill="1" applyBorder="1" applyAlignment="1">
      <alignment horizontal="center" vertical="center" wrapText="1"/>
    </xf>
    <xf numFmtId="0" fontId="38" fillId="16" borderId="16" xfId="13" applyFont="1" applyFill="1" applyBorder="1" applyAlignment="1">
      <alignment horizontal="center" vertical="center" wrapText="1"/>
    </xf>
    <xf numFmtId="0" fontId="103" fillId="29" borderId="21" xfId="13" applyFont="1" applyFill="1" applyBorder="1" applyAlignment="1">
      <alignment horizontal="center" vertical="center" wrapText="1"/>
    </xf>
    <xf numFmtId="0" fontId="103" fillId="29" borderId="10" xfId="13" applyFont="1" applyFill="1" applyBorder="1" applyAlignment="1">
      <alignment horizontal="center" vertical="center" wrapText="1"/>
    </xf>
    <xf numFmtId="0" fontId="56" fillId="10" borderId="21" xfId="13" applyFont="1" applyFill="1" applyBorder="1" applyAlignment="1">
      <alignment horizontal="center" vertical="center" wrapText="1" readingOrder="2"/>
    </xf>
    <xf numFmtId="0" fontId="56" fillId="10" borderId="8" xfId="13" applyFont="1" applyFill="1" applyBorder="1" applyAlignment="1">
      <alignment horizontal="center" vertical="center" wrapText="1" readingOrder="2"/>
    </xf>
    <xf numFmtId="0" fontId="56" fillId="10" borderId="10" xfId="13" applyFont="1" applyFill="1" applyBorder="1" applyAlignment="1">
      <alignment horizontal="center" vertical="center" wrapText="1" readingOrder="2"/>
    </xf>
    <xf numFmtId="0" fontId="56" fillId="10" borderId="15" xfId="13" applyFont="1" applyFill="1" applyBorder="1" applyAlignment="1">
      <alignment horizontal="center" vertical="center" wrapText="1" readingOrder="2"/>
    </xf>
    <xf numFmtId="0" fontId="56" fillId="10" borderId="17" xfId="13" applyFont="1" applyFill="1" applyBorder="1" applyAlignment="1">
      <alignment horizontal="center" vertical="center" wrapText="1" readingOrder="2"/>
    </xf>
    <xf numFmtId="0" fontId="56" fillId="10" borderId="25" xfId="13" applyFont="1" applyFill="1" applyBorder="1" applyAlignment="1">
      <alignment horizontal="center" vertical="center" wrapText="1" readingOrder="2"/>
    </xf>
    <xf numFmtId="0" fontId="35" fillId="9" borderId="20" xfId="13" applyFont="1" applyFill="1" applyBorder="1" applyAlignment="1">
      <alignment horizontal="center" vertical="center" wrapText="1" readingOrder="1"/>
    </xf>
    <xf numFmtId="0" fontId="35" fillId="9" borderId="15" xfId="13" applyFont="1" applyFill="1" applyBorder="1" applyAlignment="1">
      <alignment horizontal="center" vertical="center" wrapText="1" readingOrder="1"/>
    </xf>
    <xf numFmtId="0" fontId="9" fillId="9" borderId="11" xfId="13" applyFont="1" applyFill="1" applyBorder="1" applyAlignment="1">
      <alignment horizontal="center" vertical="center" wrapText="1" readingOrder="1"/>
    </xf>
    <xf numFmtId="0" fontId="9" fillId="9" borderId="20" xfId="13" applyFont="1" applyFill="1" applyBorder="1" applyAlignment="1">
      <alignment horizontal="center" vertical="center" wrapText="1" readingOrder="1"/>
    </xf>
    <xf numFmtId="0" fontId="9" fillId="9" borderId="15" xfId="13" applyFont="1" applyFill="1" applyBorder="1" applyAlignment="1">
      <alignment horizontal="center" vertical="center" wrapText="1" readingOrder="1"/>
    </xf>
    <xf numFmtId="0" fontId="8" fillId="5" borderId="6" xfId="13" applyFont="1" applyFill="1" applyBorder="1" applyAlignment="1">
      <alignment horizontal="center" vertical="center" wrapText="1" readingOrder="2"/>
    </xf>
    <xf numFmtId="0" fontId="8" fillId="5" borderId="28" xfId="13" applyFont="1" applyFill="1" applyBorder="1" applyAlignment="1">
      <alignment horizontal="center" vertical="center" wrapText="1" readingOrder="2"/>
    </xf>
    <xf numFmtId="0" fontId="73" fillId="5" borderId="11" xfId="13" applyFont="1" applyFill="1" applyBorder="1" applyAlignment="1">
      <alignment horizontal="center" vertical="center" wrapText="1"/>
    </xf>
    <xf numFmtId="0" fontId="73" fillId="5" borderId="6" xfId="13" applyFont="1" applyFill="1" applyBorder="1" applyAlignment="1">
      <alignment horizontal="center" vertical="center" wrapText="1"/>
    </xf>
    <xf numFmtId="0" fontId="8" fillId="5" borderId="11" xfId="13" applyFont="1" applyFill="1" applyBorder="1" applyAlignment="1">
      <alignment horizontal="center" vertical="center" wrapText="1"/>
    </xf>
    <xf numFmtId="0" fontId="8" fillId="5" borderId="6" xfId="13" applyFont="1" applyFill="1" applyBorder="1" applyAlignment="1">
      <alignment horizontal="center" vertical="center" wrapText="1"/>
    </xf>
    <xf numFmtId="0" fontId="8" fillId="5" borderId="9" xfId="13" applyFont="1" applyFill="1" applyBorder="1" applyAlignment="1">
      <alignment horizontal="center" vertical="center" wrapText="1"/>
    </xf>
    <xf numFmtId="0" fontId="8" fillId="5" borderId="0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6" fillId="17" borderId="0" xfId="13" applyFont="1" applyFill="1" applyBorder="1" applyAlignment="1">
      <alignment horizontal="center" vertical="center" wrapText="1"/>
    </xf>
    <xf numFmtId="0" fontId="36" fillId="17" borderId="17" xfId="13" applyFont="1" applyFill="1" applyBorder="1" applyAlignment="1">
      <alignment horizontal="center" vertical="center" wrapText="1"/>
    </xf>
    <xf numFmtId="0" fontId="12" fillId="9" borderId="11" xfId="13" applyFont="1" applyFill="1" applyBorder="1" applyAlignment="1">
      <alignment horizontal="center" vertical="center" wrapText="1" readingOrder="1"/>
    </xf>
    <xf numFmtId="0" fontId="12" fillId="9" borderId="20" xfId="13" applyFont="1" applyFill="1" applyBorder="1" applyAlignment="1">
      <alignment horizontal="center" vertical="center" wrapText="1" readingOrder="1"/>
    </xf>
    <xf numFmtId="0" fontId="68" fillId="27" borderId="45" xfId="0" applyFont="1" applyFill="1" applyBorder="1" applyAlignment="1">
      <alignment horizontal="center" vertical="center" wrapText="1" readingOrder="2"/>
    </xf>
    <xf numFmtId="0" fontId="44" fillId="25" borderId="31" xfId="0" applyFont="1" applyFill="1" applyBorder="1" applyAlignment="1">
      <alignment horizontal="center" vertical="center" wrapText="1" readingOrder="2"/>
    </xf>
    <xf numFmtId="0" fontId="44" fillId="25" borderId="28" xfId="0" applyFont="1" applyFill="1" applyBorder="1" applyAlignment="1">
      <alignment horizontal="center" vertical="center" wrapText="1" readingOrder="2"/>
    </xf>
    <xf numFmtId="0" fontId="44" fillId="25" borderId="47" xfId="0" applyFont="1" applyFill="1" applyBorder="1" applyAlignment="1">
      <alignment horizontal="center" vertical="center" wrapText="1" readingOrder="2"/>
    </xf>
    <xf numFmtId="0" fontId="79" fillId="25" borderId="28" xfId="0" applyFont="1" applyFill="1" applyBorder="1" applyAlignment="1">
      <alignment horizontal="center" vertical="center" wrapText="1" readingOrder="2"/>
    </xf>
    <xf numFmtId="0" fontId="68" fillId="27" borderId="31" xfId="0" applyFont="1" applyFill="1" applyBorder="1" applyAlignment="1">
      <alignment horizontal="center" vertical="center" wrapText="1" readingOrder="2"/>
    </xf>
    <xf numFmtId="0" fontId="68" fillId="27" borderId="28" xfId="0" applyFont="1" applyFill="1" applyBorder="1" applyAlignment="1">
      <alignment horizontal="center" vertical="center" wrapText="1" readingOrder="2"/>
    </xf>
    <xf numFmtId="0" fontId="68" fillId="27" borderId="22" xfId="0" applyFont="1" applyFill="1" applyBorder="1" applyAlignment="1">
      <alignment horizontal="center" vertical="center" wrapText="1" readingOrder="2"/>
    </xf>
    <xf numFmtId="0" fontId="68" fillId="27" borderId="7" xfId="0" applyFont="1" applyFill="1" applyBorder="1" applyAlignment="1">
      <alignment horizontal="center" vertical="center" wrapText="1" readingOrder="2"/>
    </xf>
    <xf numFmtId="0" fontId="51" fillId="27" borderId="31" xfId="0" applyFont="1" applyFill="1" applyBorder="1" applyAlignment="1">
      <alignment horizontal="center" vertical="center" wrapText="1" readingOrder="2"/>
    </xf>
    <xf numFmtId="0" fontId="51" fillId="27" borderId="44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43" xfId="0" applyFont="1" applyFill="1" applyBorder="1" applyAlignment="1">
      <alignment horizontal="center" vertical="center" wrapText="1" readingOrder="2"/>
    </xf>
    <xf numFmtId="0" fontId="68" fillId="27" borderId="23" xfId="0" applyFont="1" applyFill="1" applyBorder="1" applyAlignment="1">
      <alignment horizontal="center" vertical="center" wrapText="1" readingOrder="2"/>
    </xf>
    <xf numFmtId="0" fontId="93" fillId="27" borderId="45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50" fillId="27" borderId="26" xfId="0" applyFont="1" applyFill="1" applyBorder="1" applyAlignment="1">
      <alignment horizontal="center" vertical="center" wrapText="1" readingOrder="2"/>
    </xf>
    <xf numFmtId="0" fontId="44" fillId="26" borderId="0" xfId="0" applyFont="1" applyFill="1" applyBorder="1" applyAlignment="1">
      <alignment horizontal="center" vertical="center" wrapText="1" readingOrder="2"/>
    </xf>
    <xf numFmtId="0" fontId="44" fillId="26" borderId="26" xfId="0" applyFont="1" applyFill="1" applyBorder="1" applyAlignment="1">
      <alignment horizontal="center" vertical="center" wrapText="1" readingOrder="2"/>
    </xf>
    <xf numFmtId="0" fontId="82" fillId="26" borderId="23" xfId="0" applyFont="1" applyFill="1" applyBorder="1" applyAlignment="1">
      <alignment horizontal="center" vertical="center" wrapText="1" readingOrder="2"/>
    </xf>
    <xf numFmtId="0" fontId="82" fillId="26" borderId="0" xfId="0" applyFont="1" applyFill="1" applyBorder="1" applyAlignment="1">
      <alignment horizontal="center" vertical="center" wrapText="1" readingOrder="2"/>
    </xf>
    <xf numFmtId="0" fontId="82" fillId="26" borderId="0" xfId="0" applyFont="1" applyFill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 wrapText="1"/>
    </xf>
    <xf numFmtId="0" fontId="82" fillId="26" borderId="26" xfId="0" applyFont="1" applyFill="1" applyBorder="1" applyAlignment="1">
      <alignment horizontal="center" vertical="center" wrapText="1" readingOrder="2"/>
    </xf>
    <xf numFmtId="0" fontId="44" fillId="25" borderId="23" xfId="0" applyFont="1" applyFill="1" applyBorder="1" applyAlignment="1">
      <alignment horizontal="center" vertical="center" wrapText="1" readingOrder="2"/>
    </xf>
    <xf numFmtId="0" fontId="44" fillId="25" borderId="0" xfId="0" applyFont="1" applyFill="1" applyBorder="1" applyAlignment="1">
      <alignment horizontal="center" vertical="center" wrapText="1" readingOrder="2"/>
    </xf>
    <xf numFmtId="0" fontId="44" fillId="25" borderId="26" xfId="0" applyFont="1" applyFill="1" applyBorder="1" applyAlignment="1">
      <alignment horizontal="center" vertical="center" wrapText="1" readingOrder="2"/>
    </xf>
    <xf numFmtId="0" fontId="82" fillId="25" borderId="23" xfId="0" applyFont="1" applyFill="1" applyBorder="1" applyAlignment="1">
      <alignment horizontal="center" vertical="center" wrapText="1" readingOrder="2"/>
    </xf>
    <xf numFmtId="0" fontId="82" fillId="25" borderId="0" xfId="0" applyFont="1" applyFill="1" applyBorder="1" applyAlignment="1">
      <alignment horizontal="center" vertical="center" wrapText="1" readingOrder="2"/>
    </xf>
    <xf numFmtId="0" fontId="82" fillId="25" borderId="0" xfId="0" applyFont="1" applyFill="1" applyAlignment="1">
      <alignment horizontal="center" vertical="center" wrapText="1" readingOrder="2"/>
    </xf>
    <xf numFmtId="0" fontId="82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28" fillId="39" borderId="23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30" fillId="17" borderId="9" xfId="0" applyFont="1" applyFill="1" applyBorder="1" applyAlignment="1">
      <alignment horizontal="center" vertical="center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0" xfId="0" applyFont="1" applyFill="1" applyBorder="1" applyAlignment="1">
      <alignment horizontal="center" vertical="center" wrapText="1" readingOrder="2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3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50" xfId="0" applyFont="1" applyFill="1" applyBorder="1" applyAlignment="1">
      <alignment horizontal="center" vertical="center" wrapText="1" readingOrder="2"/>
    </xf>
    <xf numFmtId="0" fontId="9" fillId="26" borderId="57" xfId="0" applyFont="1" applyFill="1" applyBorder="1" applyAlignment="1">
      <alignment horizontal="center" vertical="center" wrapText="1" readingOrder="2"/>
    </xf>
    <xf numFmtId="0" fontId="52" fillId="27" borderId="22" xfId="0" applyFont="1" applyFill="1" applyBorder="1" applyAlignment="1">
      <alignment horizontal="center" vertical="center" wrapText="1" readingOrder="2"/>
    </xf>
    <xf numFmtId="0" fontId="52" fillId="27" borderId="7" xfId="0" applyFont="1" applyFill="1" applyBorder="1" applyAlignment="1">
      <alignment horizontal="center" vertical="center" wrapText="1" readingOrder="2"/>
    </xf>
    <xf numFmtId="0" fontId="68" fillId="27" borderId="0" xfId="0" applyFont="1" applyFill="1" applyBorder="1" applyAlignment="1">
      <alignment horizontal="center" vertical="center" wrapText="1" readingOrder="2"/>
    </xf>
    <xf numFmtId="0" fontId="44" fillId="25" borderId="22" xfId="0" applyFont="1" applyFill="1" applyBorder="1" applyAlignment="1">
      <alignment horizontal="center" vertical="center" textRotation="180" wrapText="1" readingOrder="2"/>
    </xf>
    <xf numFmtId="0" fontId="44" fillId="25" borderId="7" xfId="0" applyFont="1" applyFill="1" applyBorder="1" applyAlignment="1">
      <alignment horizontal="center" vertical="center" textRotation="180" wrapText="1" readingOrder="2"/>
    </xf>
    <xf numFmtId="0" fontId="44" fillId="25" borderId="43" xfId="0" applyFont="1" applyFill="1" applyBorder="1" applyAlignment="1">
      <alignment horizontal="center" vertical="center" textRotation="180" wrapText="1" readingOrder="2"/>
    </xf>
    <xf numFmtId="0" fontId="9" fillId="12" borderId="9" xfId="0" applyFont="1" applyFill="1" applyBorder="1" applyAlignment="1">
      <alignment horizontal="center" vertical="center" wrapText="1" readingOrder="2"/>
    </xf>
    <xf numFmtId="0" fontId="68" fillId="27" borderId="39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3" fillId="40" borderId="9" xfId="0" applyNumberFormat="1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7" fillId="26" borderId="38" xfId="0" applyFont="1" applyFill="1" applyBorder="1" applyAlignment="1">
      <alignment horizontal="center" vertical="center" wrapText="1" readingOrder="2"/>
    </xf>
    <xf numFmtId="0" fontId="87" fillId="26" borderId="45" xfId="0" applyFont="1" applyFill="1" applyBorder="1" applyAlignment="1">
      <alignment horizontal="center" vertical="center" wrapText="1" readingOrder="2"/>
    </xf>
    <xf numFmtId="0" fontId="87" fillId="26" borderId="39" xfId="0" applyFont="1" applyFill="1" applyBorder="1" applyAlignment="1">
      <alignment horizontal="center" vertical="center" wrapText="1" readingOrder="2"/>
    </xf>
    <xf numFmtId="0" fontId="56" fillId="17" borderId="14" xfId="0" applyFont="1" applyFill="1" applyBorder="1" applyAlignment="1">
      <alignment horizontal="center" vertical="center" wrapText="1"/>
    </xf>
    <xf numFmtId="0" fontId="87" fillId="26" borderId="31" xfId="0" applyFont="1" applyFill="1" applyBorder="1" applyAlignment="1">
      <alignment horizontal="center" vertical="center" wrapText="1" readingOrder="2"/>
    </xf>
    <xf numFmtId="0" fontId="87" fillId="26" borderId="44" xfId="0" applyFont="1" applyFill="1" applyBorder="1" applyAlignment="1">
      <alignment horizontal="center" vertical="center" wrapText="1" readingOrder="2"/>
    </xf>
    <xf numFmtId="0" fontId="87" fillId="26" borderId="36" xfId="0" applyFont="1" applyFill="1" applyBorder="1" applyAlignment="1">
      <alignment horizontal="center" vertical="center" wrapText="1" readingOrder="2"/>
    </xf>
    <xf numFmtId="0" fontId="87" fillId="26" borderId="46" xfId="0" applyFont="1" applyFill="1" applyBorder="1" applyAlignment="1">
      <alignment horizontal="center" vertical="center" wrapText="1" readingOrder="2"/>
    </xf>
    <xf numFmtId="0" fontId="44" fillId="26" borderId="45" xfId="0" applyFont="1" applyFill="1" applyBorder="1" applyAlignment="1">
      <alignment horizontal="center" vertical="center" wrapText="1" readingOrder="2"/>
    </xf>
    <xf numFmtId="0" fontId="44" fillId="26" borderId="39" xfId="0" applyFont="1" applyFill="1" applyBorder="1" applyAlignment="1">
      <alignment horizontal="center" vertical="center" wrapText="1" readingOrder="2"/>
    </xf>
    <xf numFmtId="0" fontId="56" fillId="17" borderId="21" xfId="0" applyFont="1" applyFill="1" applyBorder="1" applyAlignment="1">
      <alignment horizontal="center" vertical="center" wrapText="1"/>
    </xf>
    <xf numFmtId="0" fontId="56" fillId="17" borderId="10" xfId="0" applyFont="1" applyFill="1" applyBorder="1" applyAlignment="1">
      <alignment horizontal="center" vertical="center" wrapText="1"/>
    </xf>
    <xf numFmtId="0" fontId="89" fillId="0" borderId="26" xfId="0" applyFont="1" applyBorder="1" applyAlignment="1">
      <alignment horizontal="center" vertical="center" wrapText="1" readingOrder="2"/>
    </xf>
    <xf numFmtId="0" fontId="56" fillId="17" borderId="13" xfId="0" applyFont="1" applyFill="1" applyBorder="1" applyAlignment="1">
      <alignment horizontal="center" vertical="center" wrapText="1"/>
    </xf>
    <xf numFmtId="0" fontId="56" fillId="17" borderId="16" xfId="0" applyFont="1" applyFill="1" applyBorder="1" applyAlignment="1">
      <alignment horizontal="center" vertical="center" wrapText="1"/>
    </xf>
    <xf numFmtId="0" fontId="60" fillId="26" borderId="36" xfId="0" applyFont="1" applyFill="1" applyBorder="1" applyAlignment="1">
      <alignment horizontal="center" vertical="center" wrapText="1" readingOrder="2"/>
    </xf>
    <xf numFmtId="0" fontId="60" fillId="26" borderId="46" xfId="0" applyFont="1" applyFill="1" applyBorder="1" applyAlignment="1">
      <alignment horizontal="center" vertical="center" wrapText="1" readingOrder="2"/>
    </xf>
    <xf numFmtId="0" fontId="56" fillId="17" borderId="8" xfId="0" applyFont="1" applyFill="1" applyBorder="1" applyAlignment="1">
      <alignment horizontal="center" vertical="center" wrapText="1"/>
    </xf>
    <xf numFmtId="0" fontId="100" fillId="2" borderId="0" xfId="0" applyFont="1" applyFill="1" applyBorder="1" applyAlignment="1">
      <alignment horizontal="center" vertical="center" wrapText="1"/>
    </xf>
    <xf numFmtId="0" fontId="100" fillId="2" borderId="40" xfId="0" applyFont="1" applyFill="1" applyBorder="1" applyAlignment="1">
      <alignment horizontal="center" vertical="center" wrapText="1"/>
    </xf>
    <xf numFmtId="0" fontId="23" fillId="6" borderId="41" xfId="18" applyFont="1" applyFill="1" applyBorder="1" applyAlignment="1">
      <alignment horizontal="center" vertical="center"/>
    </xf>
    <xf numFmtId="0" fontId="23" fillId="6" borderId="32" xfId="18" applyFont="1" applyFill="1" applyBorder="1" applyAlignment="1">
      <alignment horizontal="center" vertical="center"/>
    </xf>
    <xf numFmtId="0" fontId="23" fillId="6" borderId="42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1" fillId="27" borderId="28" xfId="0" applyFont="1" applyFill="1" applyBorder="1" applyAlignment="1">
      <alignment horizontal="center" vertical="center" wrapText="1" readingOrder="2"/>
    </xf>
    <xf numFmtId="0" fontId="51" fillId="27" borderId="45" xfId="0" applyFont="1" applyFill="1" applyBorder="1" applyAlignment="1">
      <alignment horizontal="center" vertical="center" wrapText="1" readingOrder="2"/>
    </xf>
    <xf numFmtId="0" fontId="51" fillId="27" borderId="39" xfId="0" applyFont="1" applyFill="1" applyBorder="1" applyAlignment="1">
      <alignment horizontal="center" vertical="center" wrapText="1" readingOrder="2"/>
    </xf>
    <xf numFmtId="0" fontId="51" fillId="27" borderId="38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4" xfId="0" applyFont="1" applyFill="1" applyBorder="1" applyAlignment="1">
      <alignment horizontal="center" vertical="center" wrapText="1" readingOrder="1"/>
    </xf>
    <xf numFmtId="0" fontId="41" fillId="10" borderId="13" xfId="0" applyFont="1" applyFill="1" applyBorder="1" applyAlignment="1">
      <alignment horizontal="center" vertical="center"/>
    </xf>
    <xf numFmtId="0" fontId="41" fillId="10" borderId="14" xfId="0" applyFont="1" applyFill="1" applyBorder="1" applyAlignment="1">
      <alignment horizontal="center" vertical="center"/>
    </xf>
    <xf numFmtId="0" fontId="41" fillId="10" borderId="16" xfId="0" applyFont="1" applyFill="1" applyBorder="1" applyAlignment="1">
      <alignment horizontal="center" vertical="center"/>
    </xf>
    <xf numFmtId="3" fontId="100" fillId="0" borderId="13" xfId="0" applyNumberFormat="1" applyFont="1" applyBorder="1" applyAlignment="1">
      <alignment horizontal="center" vertical="center" wrapText="1"/>
    </xf>
    <xf numFmtId="3" fontId="100" fillId="0" borderId="16" xfId="0" applyNumberFormat="1" applyFont="1" applyBorder="1" applyAlignment="1">
      <alignment horizontal="center" vertical="center" wrapText="1"/>
    </xf>
    <xf numFmtId="0" fontId="100" fillId="10" borderId="9" xfId="0" applyFont="1" applyFill="1" applyBorder="1" applyAlignment="1">
      <alignment horizontal="center" vertical="center" wrapText="1"/>
    </xf>
    <xf numFmtId="0" fontId="100" fillId="10" borderId="9" xfId="0" applyFont="1" applyFill="1" applyBorder="1" applyAlignment="1">
      <alignment horizontal="center" vertical="center"/>
    </xf>
    <xf numFmtId="0" fontId="100" fillId="23" borderId="9" xfId="0" applyFont="1" applyFill="1" applyBorder="1" applyAlignment="1">
      <alignment horizontal="center" vertical="center" wrapText="1"/>
    </xf>
    <xf numFmtId="0" fontId="100" fillId="23" borderId="65" xfId="0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center" vertical="center"/>
    </xf>
    <xf numFmtId="0" fontId="41" fillId="0" borderId="65" xfId="0" applyFont="1" applyFill="1" applyBorder="1" applyAlignment="1">
      <alignment horizontal="center" vertical="center"/>
    </xf>
    <xf numFmtId="0" fontId="41" fillId="0" borderId="66" xfId="0" applyFont="1" applyFill="1" applyBorder="1" applyAlignment="1">
      <alignment horizontal="center" vertical="center"/>
    </xf>
    <xf numFmtId="0" fontId="100" fillId="11" borderId="9" xfId="0" applyFont="1" applyFill="1" applyBorder="1" applyAlignment="1">
      <alignment horizontal="center" vertical="center"/>
    </xf>
    <xf numFmtId="0" fontId="100" fillId="11" borderId="9" xfId="0" applyFont="1" applyFill="1" applyBorder="1" applyAlignment="1">
      <alignment horizontal="center" vertical="center" wrapText="1"/>
    </xf>
    <xf numFmtId="0" fontId="100" fillId="11" borderId="65" xfId="0" applyFont="1" applyFill="1" applyBorder="1" applyAlignment="1">
      <alignment horizontal="center" vertical="center" wrapText="1"/>
    </xf>
    <xf numFmtId="0" fontId="100" fillId="10" borderId="8" xfId="0" applyFont="1" applyFill="1" applyBorder="1" applyAlignment="1">
      <alignment horizontal="center" vertical="center" wrapText="1"/>
    </xf>
    <xf numFmtId="0" fontId="100" fillId="10" borderId="10" xfId="0" applyFont="1" applyFill="1" applyBorder="1" applyAlignment="1">
      <alignment horizontal="center" vertical="center" wrapText="1"/>
    </xf>
    <xf numFmtId="0" fontId="51" fillId="27" borderId="26" xfId="0" applyFont="1" applyFill="1" applyBorder="1" applyAlignment="1">
      <alignment horizontal="center" vertical="center" wrapText="1" readingOrder="2"/>
    </xf>
    <xf numFmtId="164" fontId="100" fillId="23" borderId="13" xfId="4" applyNumberFormat="1" applyFont="1" applyFill="1" applyBorder="1" applyAlignment="1">
      <alignment horizontal="center" vertical="center" wrapText="1"/>
    </xf>
    <xf numFmtId="164" fontId="100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" fillId="10" borderId="67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9" xfId="0" applyFont="1" applyFill="1" applyBorder="1" applyAlignment="1">
      <alignment horizontal="center" vertical="center" wrapText="1" readingOrder="2"/>
    </xf>
    <xf numFmtId="0" fontId="9" fillId="26" borderId="43" xfId="0" applyFont="1" applyFill="1" applyBorder="1" applyAlignment="1">
      <alignment horizontal="center" vertical="center" wrapText="1" readingOrder="2"/>
    </xf>
    <xf numFmtId="0" fontId="52" fillId="27" borderId="23" xfId="0" applyFont="1" applyFill="1" applyBorder="1" applyAlignment="1">
      <alignment horizontal="center" vertical="center" wrapText="1" readingOrder="2"/>
    </xf>
    <xf numFmtId="0" fontId="52" fillId="27" borderId="26" xfId="0" applyFont="1" applyFill="1" applyBorder="1" applyAlignment="1">
      <alignment horizontal="center" vertical="center" wrapText="1" readingOrder="2"/>
    </xf>
    <xf numFmtId="0" fontId="101" fillId="11" borderId="66" xfId="13" applyFont="1" applyFill="1" applyBorder="1" applyAlignment="1">
      <alignment horizontal="center" vertical="center" wrapText="1"/>
    </xf>
    <xf numFmtId="0" fontId="101" fillId="11" borderId="65" xfId="13" applyFont="1" applyFill="1" applyBorder="1" applyAlignment="1">
      <alignment horizontal="center" vertical="center" wrapText="1"/>
    </xf>
    <xf numFmtId="0" fontId="101" fillId="11" borderId="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67" fillId="25" borderId="14" xfId="0" applyFont="1" applyFill="1" applyBorder="1" applyAlignment="1">
      <alignment horizontal="center" vertical="center" wrapText="1" readingOrder="2"/>
    </xf>
    <xf numFmtId="0" fontId="67" fillId="25" borderId="0" xfId="0" applyFont="1" applyFill="1" applyBorder="1" applyAlignment="1">
      <alignment horizontal="center" vertical="center" wrapText="1" readingOrder="2"/>
    </xf>
    <xf numFmtId="0" fontId="67" fillId="25" borderId="26" xfId="0" applyFont="1" applyFill="1" applyBorder="1" applyAlignment="1">
      <alignment horizontal="center" vertical="center" wrapText="1" readingOrder="2"/>
    </xf>
    <xf numFmtId="0" fontId="100" fillId="0" borderId="68" xfId="13" applyFont="1" applyFill="1" applyBorder="1" applyAlignment="1">
      <alignment horizontal="center" vertical="center" wrapText="1"/>
    </xf>
    <xf numFmtId="0" fontId="100" fillId="0" borderId="8" xfId="13" applyFont="1" applyFill="1" applyBorder="1" applyAlignment="1">
      <alignment horizontal="center" vertical="center" wrapText="1"/>
    </xf>
    <xf numFmtId="0" fontId="100" fillId="0" borderId="69" xfId="13" applyFont="1" applyFill="1" applyBorder="1" applyAlignment="1">
      <alignment horizontal="center" vertical="center" wrapText="1"/>
    </xf>
    <xf numFmtId="0" fontId="100" fillId="42" borderId="9" xfId="0" applyFont="1" applyFill="1" applyBorder="1" applyAlignment="1">
      <alignment horizontal="center" vertical="center" wrapText="1"/>
    </xf>
    <xf numFmtId="0" fontId="100" fillId="42" borderId="65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100" fillId="0" borderId="10" xfId="13" applyFont="1" applyFill="1" applyBorder="1" applyAlignment="1">
      <alignment horizontal="center" vertical="center" wrapText="1"/>
    </xf>
    <xf numFmtId="0" fontId="100" fillId="0" borderId="9" xfId="13" applyFont="1" applyFill="1" applyBorder="1" applyAlignment="1">
      <alignment horizontal="center" vertical="center" wrapText="1"/>
    </xf>
    <xf numFmtId="0" fontId="100" fillId="0" borderId="65" xfId="13" applyFont="1" applyFill="1" applyBorder="1" applyAlignment="1">
      <alignment horizontal="center" vertical="center" wrapText="1"/>
    </xf>
    <xf numFmtId="0" fontId="100" fillId="42" borderId="9" xfId="13" applyFont="1" applyFill="1" applyBorder="1" applyAlignment="1">
      <alignment horizontal="center" vertical="center" wrapText="1"/>
    </xf>
    <xf numFmtId="0" fontId="100" fillId="0" borderId="9" xfId="0" applyFont="1" applyFill="1" applyBorder="1" applyAlignment="1">
      <alignment horizontal="center" vertical="center" wrapText="1"/>
    </xf>
    <xf numFmtId="0" fontId="100" fillId="0" borderId="65" xfId="0" applyFont="1" applyFill="1" applyBorder="1" applyAlignment="1">
      <alignment horizontal="center" vertical="center" wrapText="1"/>
    </xf>
    <xf numFmtId="0" fontId="100" fillId="0" borderId="66" xfId="13" applyFont="1" applyFill="1" applyBorder="1" applyAlignment="1">
      <alignment horizontal="center" vertical="center" wrapText="1"/>
    </xf>
    <xf numFmtId="0" fontId="100" fillId="17" borderId="13" xfId="13" applyFont="1" applyFill="1" applyBorder="1" applyAlignment="1">
      <alignment horizontal="center" vertical="center" wrapText="1"/>
    </xf>
    <xf numFmtId="0" fontId="100" fillId="17" borderId="16" xfId="13" applyFont="1" applyFill="1" applyBorder="1" applyAlignment="1">
      <alignment horizontal="center" vertical="center" wrapText="1"/>
    </xf>
    <xf numFmtId="0" fontId="101" fillId="11" borderId="11" xfId="13" applyFont="1" applyFill="1" applyBorder="1" applyAlignment="1">
      <alignment horizontal="center" vertical="center" wrapText="1"/>
    </xf>
    <xf numFmtId="0" fontId="101" fillId="11" borderId="15" xfId="13" applyFont="1" applyFill="1" applyBorder="1" applyAlignment="1">
      <alignment horizontal="center" vertical="center" wrapText="1"/>
    </xf>
    <xf numFmtId="0" fontId="101" fillId="11" borderId="12" xfId="13" applyFont="1" applyFill="1" applyBorder="1" applyAlignment="1">
      <alignment horizontal="center" vertical="center" wrapText="1"/>
    </xf>
    <xf numFmtId="0" fontId="101" fillId="11" borderId="19" xfId="13" applyFont="1" applyFill="1" applyBorder="1" applyAlignment="1">
      <alignment horizontal="center" vertical="center" wrapText="1"/>
    </xf>
    <xf numFmtId="0" fontId="109" fillId="2" borderId="13" xfId="13" applyFont="1" applyFill="1" applyBorder="1" applyAlignment="1">
      <alignment horizontal="center" vertical="center" wrapText="1"/>
    </xf>
    <xf numFmtId="0" fontId="109" fillId="2" borderId="14" xfId="13" applyFont="1" applyFill="1" applyBorder="1" applyAlignment="1">
      <alignment horizontal="center" vertical="center" wrapText="1"/>
    </xf>
    <xf numFmtId="0" fontId="109" fillId="2" borderId="16" xfId="13" applyFont="1" applyFill="1" applyBorder="1" applyAlignment="1">
      <alignment horizontal="center" vertical="center" wrapText="1"/>
    </xf>
    <xf numFmtId="0" fontId="67" fillId="25" borderId="34" xfId="0" applyFont="1" applyFill="1" applyBorder="1" applyAlignment="1">
      <alignment horizontal="center" vertical="center" wrapText="1" readingOrder="2"/>
    </xf>
    <xf numFmtId="0" fontId="67" fillId="25" borderId="23" xfId="0" applyFont="1" applyFill="1" applyBorder="1" applyAlignment="1">
      <alignment horizontal="center" vertical="center" wrapText="1" readingOrder="2"/>
    </xf>
    <xf numFmtId="0" fontId="67" fillId="25" borderId="18" xfId="0" applyFont="1" applyFill="1" applyBorder="1" applyAlignment="1">
      <alignment horizontal="center" vertical="center" wrapText="1" readingOrder="2"/>
    </xf>
    <xf numFmtId="0" fontId="67" fillId="25" borderId="20" xfId="0" applyFont="1" applyFill="1" applyBorder="1" applyAlignment="1">
      <alignment horizontal="center" vertical="center" wrapText="1" readingOrder="2"/>
    </xf>
    <xf numFmtId="0" fontId="100" fillId="3" borderId="9" xfId="18" applyFont="1" applyFill="1" applyBorder="1" applyAlignment="1">
      <alignment horizontal="center" vertical="center" wrapText="1"/>
    </xf>
    <xf numFmtId="0" fontId="101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48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100" fillId="17" borderId="21" xfId="0" applyFont="1" applyFill="1" applyBorder="1" applyAlignment="1">
      <alignment horizontal="center" vertical="center"/>
    </xf>
    <xf numFmtId="0" fontId="100" fillId="17" borderId="8" xfId="0" applyFont="1" applyFill="1" applyBorder="1" applyAlignment="1">
      <alignment horizontal="center" vertical="center"/>
    </xf>
    <xf numFmtId="0" fontId="100" fillId="17" borderId="10" xfId="0" applyFont="1" applyFill="1" applyBorder="1" applyAlignment="1">
      <alignment horizontal="center" vertical="center"/>
    </xf>
    <xf numFmtId="0" fontId="74" fillId="27" borderId="23" xfId="0" applyFont="1" applyFill="1" applyBorder="1" applyAlignment="1">
      <alignment horizontal="center" vertical="center" wrapText="1" readingOrder="2"/>
    </xf>
    <xf numFmtId="0" fontId="74" fillId="27" borderId="26" xfId="0" applyFont="1" applyFill="1" applyBorder="1" applyAlignment="1">
      <alignment horizontal="center" vertical="center" wrapText="1" readingOrder="2"/>
    </xf>
    <xf numFmtId="0" fontId="91" fillId="26" borderId="45" xfId="0" applyFont="1" applyFill="1" applyBorder="1" applyAlignment="1">
      <alignment horizontal="center" vertical="center" wrapText="1" readingOrder="2"/>
    </xf>
    <xf numFmtId="164" fontId="100" fillId="0" borderId="9" xfId="4" applyNumberFormat="1" applyFont="1" applyFill="1" applyBorder="1" applyAlignment="1">
      <alignment horizontal="center" vertical="center" wrapText="1"/>
    </xf>
    <xf numFmtId="164" fontId="100" fillId="23" borderId="9" xfId="4" applyNumberFormat="1" applyFont="1" applyFill="1" applyBorder="1" applyAlignment="1">
      <alignment horizontal="center" vertical="center" wrapText="1"/>
    </xf>
    <xf numFmtId="0" fontId="28" fillId="25" borderId="75" xfId="0" applyFont="1" applyFill="1" applyBorder="1" applyAlignment="1">
      <alignment horizontal="center" vertical="center" wrapText="1" readingOrder="2"/>
    </xf>
    <xf numFmtId="0" fontId="28" fillId="25" borderId="72" xfId="0" applyFont="1" applyFill="1" applyBorder="1" applyAlignment="1">
      <alignment horizontal="center" vertical="center" wrapText="1" readingOrder="2"/>
    </xf>
    <xf numFmtId="0" fontId="68" fillId="27" borderId="26" xfId="0" applyFont="1" applyFill="1" applyBorder="1" applyAlignment="1">
      <alignment horizontal="center" vertical="center" wrapText="1" readingOrder="2"/>
    </xf>
    <xf numFmtId="0" fontId="44" fillId="43" borderId="23" xfId="0" applyFont="1" applyFill="1" applyBorder="1" applyAlignment="1">
      <alignment horizontal="center" vertical="center" wrapText="1" readingOrder="2"/>
    </xf>
    <xf numFmtId="0" fontId="44" fillId="43" borderId="0" xfId="0" applyFont="1" applyFill="1" applyBorder="1" applyAlignment="1">
      <alignment horizontal="center" vertical="center" wrapText="1" readingOrder="2"/>
    </xf>
    <xf numFmtId="0" fontId="44" fillId="43" borderId="26" xfId="0" applyFont="1" applyFill="1" applyBorder="1" applyAlignment="1">
      <alignment horizontal="center" vertical="center" wrapText="1" readingOrder="2"/>
    </xf>
    <xf numFmtId="0" fontId="44" fillId="23" borderId="0" xfId="0" applyFont="1" applyFill="1" applyAlignment="1">
      <alignment horizontal="center" vertical="center" wrapText="1" readingOrder="2"/>
    </xf>
    <xf numFmtId="0" fontId="44" fillId="23" borderId="26" xfId="0" applyFont="1" applyFill="1" applyBorder="1" applyAlignment="1">
      <alignment horizontal="center" vertical="center" wrapText="1" readingOrder="2"/>
    </xf>
    <xf numFmtId="0" fontId="101" fillId="10" borderId="67" xfId="0" applyFont="1" applyFill="1" applyBorder="1" applyAlignment="1">
      <alignment horizontal="center" vertical="center"/>
    </xf>
    <xf numFmtId="0" fontId="101" fillId="10" borderId="9" xfId="0" applyFont="1" applyFill="1" applyBorder="1" applyAlignment="1">
      <alignment horizontal="center" vertical="center"/>
    </xf>
    <xf numFmtId="0" fontId="101" fillId="10" borderId="64" xfId="0" applyFont="1" applyFill="1" applyBorder="1" applyAlignment="1">
      <alignment horizontal="center" vertical="center"/>
    </xf>
    <xf numFmtId="0" fontId="100" fillId="10" borderId="67" xfId="0" applyFont="1" applyFill="1" applyBorder="1" applyAlignment="1">
      <alignment horizontal="center" vertical="center" wrapText="1"/>
    </xf>
    <xf numFmtId="0" fontId="100" fillId="23" borderId="64" xfId="0" applyFont="1" applyFill="1" applyBorder="1" applyAlignment="1">
      <alignment horizontal="center" vertical="center" wrapText="1"/>
    </xf>
    <xf numFmtId="0" fontId="100" fillId="23" borderId="9" xfId="0" applyFont="1" applyFill="1" applyBorder="1" applyAlignment="1">
      <alignment horizontal="center" vertical="center"/>
    </xf>
    <xf numFmtId="0" fontId="100" fillId="23" borderId="64" xfId="0" applyFont="1" applyFill="1" applyBorder="1" applyAlignment="1">
      <alignment horizontal="center" vertical="center"/>
    </xf>
    <xf numFmtId="0" fontId="101" fillId="23" borderId="67" xfId="0" applyFont="1" applyFill="1" applyBorder="1" applyAlignment="1">
      <alignment horizontal="center" vertical="center"/>
    </xf>
    <xf numFmtId="0" fontId="101" fillId="23" borderId="9" xfId="0" applyFont="1" applyFill="1" applyBorder="1" applyAlignment="1">
      <alignment horizontal="center" vertical="center"/>
    </xf>
    <xf numFmtId="0" fontId="101" fillId="23" borderId="64" xfId="0" applyFont="1" applyFill="1" applyBorder="1" applyAlignment="1">
      <alignment horizontal="center" vertical="center"/>
    </xf>
    <xf numFmtId="0" fontId="100" fillId="20" borderId="10" xfId="0" applyFont="1" applyFill="1" applyBorder="1" applyAlignment="1">
      <alignment horizontal="center" vertical="center" wrapText="1"/>
    </xf>
    <xf numFmtId="0" fontId="100" fillId="20" borderId="9" xfId="0" applyFont="1" applyFill="1" applyBorder="1" applyAlignment="1">
      <alignment horizontal="center" vertical="center" wrapText="1"/>
    </xf>
    <xf numFmtId="0" fontId="100" fillId="22" borderId="9" xfId="0" applyFont="1" applyFill="1" applyBorder="1" applyAlignment="1">
      <alignment horizontal="center" vertical="center" wrapText="1"/>
    </xf>
    <xf numFmtId="0" fontId="100" fillId="22" borderId="64" xfId="0" applyFont="1" applyFill="1" applyBorder="1" applyAlignment="1">
      <alignment horizontal="center" vertical="center" wrapText="1"/>
    </xf>
    <xf numFmtId="0" fontId="111" fillId="10" borderId="21" xfId="0" applyFont="1" applyFill="1" applyBorder="1" applyAlignment="1">
      <alignment horizontal="center" vertical="center" wrapText="1" readingOrder="2"/>
    </xf>
    <xf numFmtId="0" fontId="111" fillId="10" borderId="8" xfId="0" applyFont="1" applyFill="1" applyBorder="1" applyAlignment="1">
      <alignment horizontal="center" vertical="center" wrapText="1" readingOrder="2"/>
    </xf>
    <xf numFmtId="0" fontId="111" fillId="10" borderId="78" xfId="0" applyFont="1" applyFill="1" applyBorder="1" applyAlignment="1">
      <alignment horizontal="center" vertical="center" wrapText="1" readingOrder="2"/>
    </xf>
    <xf numFmtId="0" fontId="112" fillId="10" borderId="21" xfId="0" applyFont="1" applyFill="1" applyBorder="1" applyAlignment="1">
      <alignment horizontal="center" vertical="center" wrapText="1" readingOrder="2"/>
    </xf>
    <xf numFmtId="0" fontId="112" fillId="10" borderId="10" xfId="0" applyFont="1" applyFill="1" applyBorder="1" applyAlignment="1">
      <alignment horizontal="center" vertical="center" wrapText="1" readingOrder="2"/>
    </xf>
    <xf numFmtId="0" fontId="112" fillId="23" borderId="76" xfId="0" applyFont="1" applyFill="1" applyBorder="1" applyAlignment="1">
      <alignment horizontal="center" vertical="center" wrapText="1" readingOrder="2"/>
    </xf>
    <xf numFmtId="0" fontId="112" fillId="23" borderId="77" xfId="0" applyFont="1" applyFill="1" applyBorder="1" applyAlignment="1">
      <alignment horizontal="center" vertical="center" wrapText="1" readingOrder="2"/>
    </xf>
    <xf numFmtId="0" fontId="111" fillId="10" borderId="79" xfId="0" applyFont="1" applyFill="1" applyBorder="1" applyAlignment="1">
      <alignment horizontal="center" vertical="center" wrapText="1" readingOrder="2"/>
    </xf>
    <xf numFmtId="0" fontId="111" fillId="11" borderId="80" xfId="0" applyFont="1" applyFill="1" applyBorder="1" applyAlignment="1">
      <alignment horizontal="center" vertical="center" wrapText="1" readingOrder="2"/>
    </xf>
    <xf numFmtId="0" fontId="111" fillId="11" borderId="81" xfId="0" applyFont="1" applyFill="1" applyBorder="1" applyAlignment="1">
      <alignment horizontal="center" vertical="center" wrapText="1" readingOrder="2"/>
    </xf>
    <xf numFmtId="0" fontId="111" fillId="22" borderId="80" xfId="0" applyFont="1" applyFill="1" applyBorder="1" applyAlignment="1">
      <alignment horizontal="center" vertical="center" wrapText="1" readingOrder="2"/>
    </xf>
    <xf numFmtId="0" fontId="111" fillId="22" borderId="81" xfId="0" applyFont="1" applyFill="1" applyBorder="1" applyAlignment="1">
      <alignment horizontal="center" vertical="center" wrapText="1" readingOrder="2"/>
    </xf>
    <xf numFmtId="0" fontId="68" fillId="27" borderId="38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3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6" fillId="23" borderId="22" xfId="0" applyFont="1" applyFill="1" applyBorder="1" applyAlignment="1">
      <alignment horizontal="center" vertical="center" wrapText="1" readingOrder="2"/>
    </xf>
    <xf numFmtId="0" fontId="56" fillId="23" borderId="23" xfId="0" applyFont="1" applyFill="1" applyBorder="1" applyAlignment="1">
      <alignment horizontal="center" vertical="center" wrapText="1" readingOrder="2"/>
    </xf>
    <xf numFmtId="0" fontId="56" fillId="23" borderId="7" xfId="0" applyFont="1" applyFill="1" applyBorder="1" applyAlignment="1">
      <alignment horizontal="center" vertical="center" wrapText="1" readingOrder="2"/>
    </xf>
    <xf numFmtId="0" fontId="56" fillId="23" borderId="0" xfId="0" applyFont="1" applyFill="1" applyBorder="1" applyAlignment="1">
      <alignment horizontal="center" vertical="center" wrapText="1" readingOrder="2"/>
    </xf>
    <xf numFmtId="0" fontId="56" fillId="23" borderId="50" xfId="0" applyFont="1" applyFill="1" applyBorder="1" applyAlignment="1">
      <alignment horizontal="center" vertical="center" wrapText="1" readingOrder="2"/>
    </xf>
    <xf numFmtId="0" fontId="56" fillId="23" borderId="57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97" fillId="26" borderId="9" xfId="0" applyFont="1" applyFill="1" applyBorder="1" applyAlignment="1">
      <alignment horizontal="center" vertical="center" wrapText="1" readingOrder="2"/>
    </xf>
    <xf numFmtId="3" fontId="64" fillId="42" borderId="21" xfId="0" applyNumberFormat="1" applyFont="1" applyFill="1" applyBorder="1" applyAlignment="1">
      <alignment horizontal="center" vertical="center" wrapText="1" readingOrder="2"/>
    </xf>
    <xf numFmtId="3" fontId="64" fillId="42" borderId="10" xfId="0" applyNumberFormat="1" applyFont="1" applyFill="1" applyBorder="1" applyAlignment="1">
      <alignment horizontal="center" vertical="center" wrapText="1" readingOrder="2"/>
    </xf>
    <xf numFmtId="3" fontId="49" fillId="23" borderId="9" xfId="0" applyNumberFormat="1" applyFont="1" applyFill="1" applyBorder="1" applyAlignment="1">
      <alignment horizontal="center" vertical="center" wrapText="1"/>
    </xf>
    <xf numFmtId="0" fontId="111" fillId="23" borderId="9" xfId="0" applyFont="1" applyFill="1" applyBorder="1" applyAlignment="1">
      <alignment horizontal="center" vertical="center" wrapText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31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1" xfId="0" applyFont="1" applyFill="1" applyBorder="1" applyAlignment="1">
      <alignment horizontal="center" vertical="center" wrapText="1" readingOrder="1"/>
    </xf>
    <xf numFmtId="0" fontId="43" fillId="26" borderId="22" xfId="0" applyFont="1" applyFill="1" applyBorder="1" applyAlignment="1">
      <alignment horizontal="center" vertical="center" wrapText="1" readingOrder="2"/>
    </xf>
    <xf numFmtId="0" fontId="43" fillId="26" borderId="31" xfId="0" applyFont="1" applyFill="1" applyBorder="1" applyAlignment="1">
      <alignment horizontal="center" vertical="center" wrapText="1" readingOrder="2"/>
    </xf>
    <xf numFmtId="0" fontId="111" fillId="23" borderId="21" xfId="0" applyFont="1" applyFill="1" applyBorder="1" applyAlignment="1">
      <alignment horizontal="center" vertical="center" wrapText="1"/>
    </xf>
    <xf numFmtId="0" fontId="111" fillId="23" borderId="8" xfId="0" applyFont="1" applyFill="1" applyBorder="1" applyAlignment="1">
      <alignment horizontal="center" vertical="center" wrapText="1"/>
    </xf>
    <xf numFmtId="0" fontId="111" fillId="23" borderId="10" xfId="0" applyFont="1" applyFill="1" applyBorder="1" applyAlignment="1">
      <alignment horizontal="center" vertical="center" wrapText="1"/>
    </xf>
    <xf numFmtId="0" fontId="21" fillId="26" borderId="28" xfId="0" applyFont="1" applyFill="1" applyBorder="1" applyAlignment="1">
      <alignment horizontal="center" vertical="center" wrapText="1" readingOrder="2"/>
    </xf>
    <xf numFmtId="0" fontId="21" fillId="26" borderId="23" xfId="0" applyFont="1" applyFill="1" applyBorder="1" applyAlignment="1">
      <alignment horizontal="center" vertical="center" wrapText="1" readingOrder="1"/>
    </xf>
    <xf numFmtId="0" fontId="21" fillId="26" borderId="0" xfId="0" applyFont="1" applyFill="1" applyBorder="1" applyAlignment="1">
      <alignment horizontal="center" vertical="center" wrapText="1" readingOrder="1"/>
    </xf>
    <xf numFmtId="0" fontId="21" fillId="26" borderId="28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1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F4B350"/>
      <color rgb="FFECBE6A"/>
      <color rgb="FFC6E0B6"/>
      <color rgb="FFB7CCB0"/>
      <color rgb="FF5F9EA0"/>
      <color rgb="FF5BC9A4"/>
      <color rgb="FFF2F8EE"/>
      <color rgb="FFAFD597"/>
      <color rgb="FFFFEC8B"/>
      <color rgb="FF2AB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-4.1273247474627673E-17"/>
                  <c:y val="3.476608187134502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0"/>
                  <c:y val="-3.6786842105263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-8.2546494949255347E-17"/>
                  <c:y val="-6.239306784660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0"/>
                  <c:y val="2.158538011695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8.2546494949255347E-17"/>
                  <c:y val="1.8567251461988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-8.2546494949255347E-17"/>
                  <c:y val="1.7524269005847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11238292.129147938</c:v>
                </c:pt>
                <c:pt idx="1">
                  <c:v>12282393.64279134</c:v>
                </c:pt>
                <c:pt idx="2">
                  <c:v>12995238.629105264</c:v>
                </c:pt>
                <c:pt idx="3">
                  <c:v>13672404.07940428</c:v>
                </c:pt>
                <c:pt idx="4">
                  <c:v>15166147.426601715</c:v>
                </c:pt>
                <c:pt idx="5">
                  <c:v>15360314.257918967</c:v>
                </c:pt>
                <c:pt idx="6">
                  <c:v>15512361.413997477</c:v>
                </c:pt>
                <c:pt idx="7">
                  <c:v>18012633.494253922</c:v>
                </c:pt>
                <c:pt idx="8">
                  <c:v>20691773.814680606</c:v>
                </c:pt>
                <c:pt idx="9">
                  <c:v>24132153.648852468</c:v>
                </c:pt>
                <c:pt idx="10">
                  <c:v>26149584.627914179</c:v>
                </c:pt>
                <c:pt idx="11">
                  <c:v>35215370.890900344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11238292.129147938</c:v>
                </c:pt>
                <c:pt idx="1">
                  <c:v>12282393.64279134</c:v>
                </c:pt>
                <c:pt idx="2">
                  <c:v>12995238.629105264</c:v>
                </c:pt>
                <c:pt idx="3">
                  <c:v>13672404.07940428</c:v>
                </c:pt>
                <c:pt idx="4">
                  <c:v>15166147.426601715</c:v>
                </c:pt>
                <c:pt idx="5">
                  <c:v>15360314.257918967</c:v>
                </c:pt>
                <c:pt idx="6">
                  <c:v>15512361.413997477</c:v>
                </c:pt>
                <c:pt idx="7">
                  <c:v>18012633.494253922</c:v>
                </c:pt>
                <c:pt idx="8">
                  <c:v>20691773.814680606</c:v>
                </c:pt>
                <c:pt idx="9">
                  <c:v>24132153.648852468</c:v>
                </c:pt>
                <c:pt idx="10">
                  <c:v>26149584.627914179</c:v>
                </c:pt>
                <c:pt idx="11">
                  <c:v>35215370.890900344</c:v>
                </c:pt>
                <c:pt idx="12">
                  <c:v>49292415.588810511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8382115.1112253303</c:v>
                </c:pt>
                <c:pt idx="1">
                  <c:v>9091095.1384523399</c:v>
                </c:pt>
                <c:pt idx="2">
                  <c:v>9561281.4875196554</c:v>
                </c:pt>
                <c:pt idx="3">
                  <c:v>9963631.6673291866</c:v>
                </c:pt>
                <c:pt idx="4">
                  <c:v>11264523.993638359</c:v>
                </c:pt>
                <c:pt idx="5">
                  <c:v>11475203.531423653</c:v>
                </c:pt>
                <c:pt idx="6">
                  <c:v>11373632.969741885</c:v>
                </c:pt>
                <c:pt idx="7">
                  <c:v>13214042.582902446</c:v>
                </c:pt>
                <c:pt idx="8">
                  <c:v>15097317.461271172</c:v>
                </c:pt>
                <c:pt idx="9">
                  <c:v>17616799.708939273</c:v>
                </c:pt>
                <c:pt idx="10">
                  <c:v>18959229.56071227</c:v>
                </c:pt>
                <c:pt idx="11">
                  <c:v>26167007.140272956</c:v>
                </c:pt>
                <c:pt idx="12">
                  <c:v>37263751.642979875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2806594.3039585068</c:v>
                </c:pt>
                <c:pt idx="1">
                  <c:v>3141049.2610217999</c:v>
                </c:pt>
                <c:pt idx="2">
                  <c:v>3384432.06026841</c:v>
                </c:pt>
                <c:pt idx="3">
                  <c:v>3658433.446297796</c:v>
                </c:pt>
                <c:pt idx="4">
                  <c:v>3850864.3066030545</c:v>
                </c:pt>
                <c:pt idx="5">
                  <c:v>3832291.0919314125</c:v>
                </c:pt>
                <c:pt idx="6">
                  <c:v>4084752.1564669926</c:v>
                </c:pt>
                <c:pt idx="7">
                  <c:v>4743940.604562873</c:v>
                </c:pt>
                <c:pt idx="8">
                  <c:v>5537533.6804762334</c:v>
                </c:pt>
                <c:pt idx="9">
                  <c:v>6457366.7639799928</c:v>
                </c:pt>
                <c:pt idx="10">
                  <c:v>7130287.6642687116</c:v>
                </c:pt>
                <c:pt idx="11">
                  <c:v>8986869.1287580878</c:v>
                </c:pt>
                <c:pt idx="12">
                  <c:v>11961388.582896825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5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rgbClr val="025F8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25F80"/>
              </a:solidFill>
              <a:ln w="34925">
                <a:noFill/>
              </a:ln>
              <a:effectLst/>
            </c:spPr>
          </c:marker>
          <c:dLbls>
            <c:dLbl>
              <c:idx val="7"/>
              <c:layout>
                <c:manualLayout>
                  <c:x val="-7.8644727530077854E-2"/>
                  <c:y val="-3.2431052093973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EFB-4565-84E3-98C8646B730E}"/>
                </c:ext>
              </c:extLst>
            </c:dLbl>
            <c:dLbl>
              <c:idx val="10"/>
              <c:layout>
                <c:manualLayout>
                  <c:x val="-8.9879688605803247E-3"/>
                  <c:y val="5.044830325729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EFB-4565-84E3-98C8646B730E}"/>
                </c:ext>
              </c:extLst>
            </c:dLbl>
            <c:dLbl>
              <c:idx val="11"/>
              <c:layout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488-403B-9431-E40E1CA9E484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'سرمایه گذار خارجی'!$P$1:$AB$1</c:f>
              <c:strCache>
                <c:ptCount val="13"/>
                <c:pt idx="0">
                  <c:v>اردیبهشت
98</c:v>
                </c:pt>
                <c:pt idx="1">
                  <c:v>خرداد
98</c:v>
                </c:pt>
                <c:pt idx="2">
                  <c:v>تیر
98</c:v>
                </c:pt>
                <c:pt idx="3">
                  <c:v>مرداد
98</c:v>
                </c:pt>
                <c:pt idx="4">
                  <c:v>شهریور
98</c:v>
                </c:pt>
                <c:pt idx="5">
                  <c:v>مهر
98</c:v>
                </c:pt>
                <c:pt idx="6">
                  <c:v>آبان
98</c:v>
                </c:pt>
                <c:pt idx="7">
                  <c:v>آذر
98</c:v>
                </c:pt>
                <c:pt idx="8">
                  <c:v>دی
98</c:v>
                </c:pt>
                <c:pt idx="9">
                  <c:v>بهمن
98</c:v>
                </c:pt>
                <c:pt idx="10">
                  <c:v>اسفند
98</c:v>
                </c:pt>
                <c:pt idx="11">
                  <c:v>فروردین
99</c:v>
                </c:pt>
                <c:pt idx="12">
                  <c:v>اردیبهشت
99</c:v>
                </c:pt>
              </c:strCache>
            </c:strRef>
          </c:cat>
          <c:val>
            <c:numRef>
              <c:f>'سرمایه گذار خارجی'!$P$5:$AB$5</c:f>
              <c:numCache>
                <c:formatCode>_(* #,##0_);_(* \(#,##0\);_(* "-"??_);_(@_)</c:formatCode>
                <c:ptCount val="13"/>
                <c:pt idx="0">
                  <c:v>11663</c:v>
                </c:pt>
                <c:pt idx="1">
                  <c:v>12326</c:v>
                </c:pt>
                <c:pt idx="2">
                  <c:v>12742</c:v>
                </c:pt>
                <c:pt idx="3">
                  <c:v>13814</c:v>
                </c:pt>
                <c:pt idx="4">
                  <c:v>14811</c:v>
                </c:pt>
                <c:pt idx="5">
                  <c:v>14972</c:v>
                </c:pt>
                <c:pt idx="6">
                  <c:v>15340</c:v>
                </c:pt>
                <c:pt idx="7">
                  <c:v>17780</c:v>
                </c:pt>
                <c:pt idx="8">
                  <c:v>21103</c:v>
                </c:pt>
                <c:pt idx="9">
                  <c:v>21599</c:v>
                </c:pt>
                <c:pt idx="10">
                  <c:v>21528</c:v>
                </c:pt>
                <c:pt idx="11">
                  <c:v>29622</c:v>
                </c:pt>
                <c:pt idx="12">
                  <c:v>35074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BC5D3">
                  <a:alpha val="4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rgbClr val="BBC5D3">
                  <a:alpha val="7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8712"/>
        <c:crosses val="autoZero"/>
        <c:crossBetween val="between"/>
        <c:majorUnit val="5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77192768389157"/>
          <c:y val="0.10174647887323944"/>
          <c:w val="0.83994082118235613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10390515.73761495</c:v>
                </c:pt>
                <c:pt idx="1">
                  <c:v>11356610.667538051</c:v>
                </c:pt>
                <c:pt idx="2">
                  <c:v>12054090.664838923</c:v>
                </c:pt>
                <c:pt idx="3">
                  <c:v>12751111.817617778</c:v>
                </c:pt>
                <c:pt idx="4">
                  <c:v>14243061.865684269</c:v>
                </c:pt>
                <c:pt idx="5">
                  <c:v>14330661.412434226</c:v>
                </c:pt>
                <c:pt idx="6">
                  <c:v>14367279.466242837</c:v>
                </c:pt>
                <c:pt idx="7">
                  <c:v>16806322.869295988</c:v>
                </c:pt>
                <c:pt idx="8">
                  <c:v>19427665.571553119</c:v>
                </c:pt>
                <c:pt idx="9">
                  <c:v>22811337.66587773</c:v>
                </c:pt>
                <c:pt idx="10">
                  <c:v>24566545.74234055</c:v>
                </c:pt>
                <c:pt idx="11">
                  <c:v>33759363.098660618</c:v>
                </c:pt>
                <c:pt idx="12">
                  <c:v>47451690.913838282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8281317.8758086897</c:v>
                </c:pt>
                <c:pt idx="1">
                  <c:v>8987700.4920411203</c:v>
                </c:pt>
                <c:pt idx="2">
                  <c:v>9432465.6082781199</c:v>
                </c:pt>
                <c:pt idx="3">
                  <c:v>9829903.1751877796</c:v>
                </c:pt>
                <c:pt idx="4">
                  <c:v>11115313.69870458</c:v>
                </c:pt>
                <c:pt idx="5">
                  <c:v>11310493.483420659</c:v>
                </c:pt>
                <c:pt idx="6">
                  <c:v>11201334.07746063</c:v>
                </c:pt>
                <c:pt idx="7">
                  <c:v>13027125.20426566</c:v>
                </c:pt>
                <c:pt idx="8">
                  <c:v>14902392.567471229</c:v>
                </c:pt>
                <c:pt idx="9">
                  <c:v>17420335.066295579</c:v>
                </c:pt>
                <c:pt idx="10">
                  <c:v>18731465.610912651</c:v>
                </c:pt>
                <c:pt idx="11">
                  <c:v>25930151.8425637</c:v>
                </c:pt>
                <c:pt idx="12">
                  <c:v>37003258.296182096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2109197.86180626</c:v>
                </c:pt>
                <c:pt idx="1">
                  <c:v>2368910.1754969298</c:v>
                </c:pt>
                <c:pt idx="2">
                  <c:v>2621625.0565608037</c:v>
                </c:pt>
                <c:pt idx="3">
                  <c:v>2921208.6424299986</c:v>
                </c:pt>
                <c:pt idx="4">
                  <c:v>3127748.1669796887</c:v>
                </c:pt>
                <c:pt idx="5">
                  <c:v>3020167.9290135675</c:v>
                </c:pt>
                <c:pt idx="6">
                  <c:v>3165945.3887822069</c:v>
                </c:pt>
                <c:pt idx="7">
                  <c:v>3779197.66503033</c:v>
                </c:pt>
                <c:pt idx="8">
                  <c:v>4525273.0040818909</c:v>
                </c:pt>
                <c:pt idx="9">
                  <c:v>5391002.5995821506</c:v>
                </c:pt>
                <c:pt idx="10">
                  <c:v>5835080.1314278999</c:v>
                </c:pt>
                <c:pt idx="11">
                  <c:v>7829211.2560969191</c:v>
                </c:pt>
                <c:pt idx="12">
                  <c:v>10448432.61765619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5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17287133217076"/>
          <c:y val="0.11615740740740743"/>
          <c:w val="0.85310405135592815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5412764.1163919801</c:v>
                </c:pt>
                <c:pt idx="1">
                  <c:v>5766224.8539605699</c:v>
                </c:pt>
                <c:pt idx="2">
                  <c:v>5946222.9291501697</c:v>
                </c:pt>
                <c:pt idx="3">
                  <c:v>6114132.7067458602</c:v>
                </c:pt>
                <c:pt idx="4">
                  <c:v>6957819.9301684201</c:v>
                </c:pt>
                <c:pt idx="5">
                  <c:v>6710389.7320109196</c:v>
                </c:pt>
                <c:pt idx="6">
                  <c:v>6606269.6757988101</c:v>
                </c:pt>
                <c:pt idx="7">
                  <c:v>7648453.3136783699</c:v>
                </c:pt>
                <c:pt idx="8">
                  <c:v>8660992.2301745992</c:v>
                </c:pt>
                <c:pt idx="9">
                  <c:v>10065916.4436255</c:v>
                </c:pt>
                <c:pt idx="10">
                  <c:v>10869697.587304199</c:v>
                </c:pt>
                <c:pt idx="11">
                  <c:v>14714537.1428806</c:v>
                </c:pt>
                <c:pt idx="12">
                  <c:v>21556621.8715204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2868553.7594167199</c:v>
                </c:pt>
                <c:pt idx="1">
                  <c:v>3221475.6380805499</c:v>
                </c:pt>
                <c:pt idx="2">
                  <c:v>3486242.6791279502</c:v>
                </c:pt>
                <c:pt idx="3">
                  <c:v>3715770.4684419199</c:v>
                </c:pt>
                <c:pt idx="4">
                  <c:v>4157493.7685361598</c:v>
                </c:pt>
                <c:pt idx="5">
                  <c:v>4600103.7514097402</c:v>
                </c:pt>
                <c:pt idx="6">
                  <c:v>4595064.4016618198</c:v>
                </c:pt>
                <c:pt idx="7">
                  <c:v>5378671.8905872898</c:v>
                </c:pt>
                <c:pt idx="8">
                  <c:v>6241400.3372966303</c:v>
                </c:pt>
                <c:pt idx="9">
                  <c:v>7354418.6226700796</c:v>
                </c:pt>
                <c:pt idx="10">
                  <c:v>7861768.0236084498</c:v>
                </c:pt>
                <c:pt idx="11">
                  <c:v>11215614.6996831</c:v>
                </c:pt>
                <c:pt idx="12">
                  <c:v>15446636.4246617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8281317.8758087</c:v>
                </c:pt>
                <c:pt idx="1">
                  <c:v>8987700.4920411203</c:v>
                </c:pt>
                <c:pt idx="2">
                  <c:v>9432465.6082781199</c:v>
                </c:pt>
                <c:pt idx="3">
                  <c:v>9829903.1751877796</c:v>
                </c:pt>
                <c:pt idx="4">
                  <c:v>11115313.69870458</c:v>
                </c:pt>
                <c:pt idx="5">
                  <c:v>11310493.483420659</c:v>
                </c:pt>
                <c:pt idx="6">
                  <c:v>11201334.07746063</c:v>
                </c:pt>
                <c:pt idx="7">
                  <c:v>13027125.20426566</c:v>
                </c:pt>
                <c:pt idx="8">
                  <c:v>14902392.567471229</c:v>
                </c:pt>
                <c:pt idx="9">
                  <c:v>17420335.066295579</c:v>
                </c:pt>
                <c:pt idx="10">
                  <c:v>18731465.610912651</c:v>
                </c:pt>
                <c:pt idx="11">
                  <c:v>25930151.8425637</c:v>
                </c:pt>
                <c:pt idx="12">
                  <c:v>37003258.296182096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212328.05499999999</c:v>
                </c:pt>
                <c:pt idx="1">
                  <c:v>226376.274</c:v>
                </c:pt>
                <c:pt idx="2">
                  <c:v>273905.55499999999</c:v>
                </c:pt>
                <c:pt idx="3">
                  <c:v>319521.60800000001</c:v>
                </c:pt>
                <c:pt idx="4">
                  <c:v>347108.32400000002</c:v>
                </c:pt>
                <c:pt idx="5">
                  <c:v>308391.42800000001</c:v>
                </c:pt>
                <c:pt idx="6">
                  <c:v>328178.45299999998</c:v>
                </c:pt>
                <c:pt idx="7">
                  <c:v>407331.09899999999</c:v>
                </c:pt>
                <c:pt idx="8">
                  <c:v>473399.92349999998</c:v>
                </c:pt>
                <c:pt idx="9">
                  <c:v>615686.76500000001</c:v>
                </c:pt>
                <c:pt idx="10">
                  <c:v>666326.3125</c:v>
                </c:pt>
                <c:pt idx="11">
                  <c:v>1129595.7590000001</c:v>
                </c:pt>
                <c:pt idx="12">
                  <c:v>1634905.0730000001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1262470.50412424</c:v>
                </c:pt>
                <c:pt idx="1">
                  <c:v>1445023.8689353999</c:v>
                </c:pt>
                <c:pt idx="2">
                  <c:v>1528989.3652675999</c:v>
                </c:pt>
                <c:pt idx="3">
                  <c:v>1668452.1807027699</c:v>
                </c:pt>
                <c:pt idx="4">
                  <c:v>1891678.81472384</c:v>
                </c:pt>
                <c:pt idx="5">
                  <c:v>1871795.61670226</c:v>
                </c:pt>
                <c:pt idx="6">
                  <c:v>1938041.8699179599</c:v>
                </c:pt>
                <c:pt idx="7">
                  <c:v>2216232.8920046198</c:v>
                </c:pt>
                <c:pt idx="8">
                  <c:v>2577002.0965516102</c:v>
                </c:pt>
                <c:pt idx="9">
                  <c:v>3038195.5115687</c:v>
                </c:pt>
                <c:pt idx="10">
                  <c:v>3331907.7556690001</c:v>
                </c:pt>
                <c:pt idx="11">
                  <c:v>4275564.5425738897</c:v>
                </c:pt>
                <c:pt idx="12">
                  <c:v>5380347.02725079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627985.68468201905</c:v>
                </c:pt>
                <c:pt idx="1">
                  <c:v>690937.31736152701</c:v>
                </c:pt>
                <c:pt idx="2">
                  <c:v>812157.42109320394</c:v>
                </c:pt>
                <c:pt idx="3">
                  <c:v>926348.98803722905</c:v>
                </c:pt>
                <c:pt idx="4">
                  <c:v>880315.566075849</c:v>
                </c:pt>
                <c:pt idx="5">
                  <c:v>831253.87301130802</c:v>
                </c:pt>
                <c:pt idx="6">
                  <c:v>890854.04076424695</c:v>
                </c:pt>
                <c:pt idx="7">
                  <c:v>1146705.42632571</c:v>
                </c:pt>
                <c:pt idx="8">
                  <c:v>1464787.4090302801</c:v>
                </c:pt>
                <c:pt idx="9">
                  <c:v>1726179.4175134499</c:v>
                </c:pt>
                <c:pt idx="10">
                  <c:v>1824646.9910089001</c:v>
                </c:pt>
                <c:pt idx="11">
                  <c:v>2407421.3655230301</c:v>
                </c:pt>
                <c:pt idx="12">
                  <c:v>3413521.7474054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6413.6180000000004</c:v>
                </c:pt>
                <c:pt idx="1">
                  <c:v>6572.7151999999996</c:v>
                </c:pt>
                <c:pt idx="2">
                  <c:v>6572.7151999999996</c:v>
                </c:pt>
                <c:pt idx="3">
                  <c:v>6885.8656899999996</c:v>
                </c:pt>
                <c:pt idx="4">
                  <c:v>8645.4621800000004</c:v>
                </c:pt>
                <c:pt idx="5">
                  <c:v>8727.0113000000001</c:v>
                </c:pt>
                <c:pt idx="6">
                  <c:v>8871.0251000000007</c:v>
                </c:pt>
                <c:pt idx="7">
                  <c:v>8928.2476999999999</c:v>
                </c:pt>
                <c:pt idx="8">
                  <c:v>10083.575000000001</c:v>
                </c:pt>
                <c:pt idx="9">
                  <c:v>10940.905500000001</c:v>
                </c:pt>
                <c:pt idx="10">
                  <c:v>12199.072249999999</c:v>
                </c:pt>
                <c:pt idx="11">
                  <c:v>16629.589</c:v>
                </c:pt>
                <c:pt idx="12">
                  <c:v>19658.77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1398-05-30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2109197.8618062586</c:v>
                </c:pt>
                <c:pt idx="1">
                  <c:v>2368910.175496927</c:v>
                </c:pt>
                <c:pt idx="2">
                  <c:v>2621625.0565608037</c:v>
                </c:pt>
                <c:pt idx="3">
                  <c:v>2921208.6424299986</c:v>
                </c:pt>
                <c:pt idx="4">
                  <c:v>3127748.1669796887</c:v>
                </c:pt>
                <c:pt idx="5">
                  <c:v>3020167.9290135675</c:v>
                </c:pt>
                <c:pt idx="6">
                  <c:v>3165945.3887822069</c:v>
                </c:pt>
                <c:pt idx="7">
                  <c:v>3779197.66503033</c:v>
                </c:pt>
                <c:pt idx="8">
                  <c:v>4525273.0040818909</c:v>
                </c:pt>
                <c:pt idx="9">
                  <c:v>5391002.5995821506</c:v>
                </c:pt>
                <c:pt idx="10">
                  <c:v>5835080.1314278999</c:v>
                </c:pt>
                <c:pt idx="11">
                  <c:v>7829211.2560969191</c:v>
                </c:pt>
                <c:pt idx="12">
                  <c:v>10448432.61765619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مخابرات</c:v>
                </c:pt>
                <c:pt idx="2">
                  <c:v>سرمايه گذاريها</c:v>
                </c:pt>
                <c:pt idx="3">
                  <c:v>مواد و محصولات دارويي</c:v>
                </c:pt>
                <c:pt idx="4">
                  <c:v>خودرو و ساخت قطعات</c:v>
                </c:pt>
                <c:pt idx="5">
                  <c:v>فراورده هاي نفتي، كك و سوخت هسته اي</c:v>
                </c:pt>
                <c:pt idx="6">
                  <c:v>شرکتهاي چند رشته اي صنعتي</c:v>
                </c:pt>
                <c:pt idx="7">
                  <c:v>بانكها و موسسات اعتباري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0.24932056511885325</c:v>
                </c:pt>
                <c:pt idx="1">
                  <c:v>3.3699806460082402E-2</c:v>
                </c:pt>
                <c:pt idx="2">
                  <c:v>3.6917237890971101E-2</c:v>
                </c:pt>
                <c:pt idx="3">
                  <c:v>3.8267850536142602E-2</c:v>
                </c:pt>
                <c:pt idx="4">
                  <c:v>4.1125284613462799E-2</c:v>
                </c:pt>
                <c:pt idx="5">
                  <c:v>5.4789871933326698E-2</c:v>
                </c:pt>
                <c:pt idx="6">
                  <c:v>6.4856756223675399E-2</c:v>
                </c:pt>
                <c:pt idx="7">
                  <c:v>7.2839552082609393E-2</c:v>
                </c:pt>
                <c:pt idx="8">
                  <c:v>7.3898151193414696E-2</c:v>
                </c:pt>
                <c:pt idx="9">
                  <c:v>0.138331569353594</c:v>
                </c:pt>
                <c:pt idx="10">
                  <c:v>0.19595335459386901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  <c:max val="0.35000000000000003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سرمايه گذاريها</c:v>
                </c:pt>
                <c:pt idx="2">
                  <c:v>مواد و محصولات دارويي</c:v>
                </c:pt>
                <c:pt idx="3">
                  <c:v>مخابرات</c:v>
                </c:pt>
                <c:pt idx="4">
                  <c:v>خودرو و ساخت قطعات</c:v>
                </c:pt>
                <c:pt idx="5">
                  <c:v>فراورده هاي نفتي، كك و سوخت هسته اي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0.20486620595854321</c:v>
                </c:pt>
                <c:pt idx="1">
                  <c:v>2.3598037637947499E-2</c:v>
                </c:pt>
                <c:pt idx="2">
                  <c:v>4.0612289275970402E-2</c:v>
                </c:pt>
                <c:pt idx="3">
                  <c:v>4.3215459222546201E-2</c:v>
                </c:pt>
                <c:pt idx="4">
                  <c:v>4.9307500164727E-2</c:v>
                </c:pt>
                <c:pt idx="5">
                  <c:v>6.2223555114268497E-2</c:v>
                </c:pt>
                <c:pt idx="6">
                  <c:v>7.6956808127402507E-2</c:v>
                </c:pt>
                <c:pt idx="7">
                  <c:v>8.16512298822544E-2</c:v>
                </c:pt>
                <c:pt idx="8">
                  <c:v>8.3170047495994007E-2</c:v>
                </c:pt>
                <c:pt idx="9">
                  <c:v>0.134734405166619</c:v>
                </c:pt>
                <c:pt idx="10">
                  <c:v>0.199664461953727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  <c:max val="0.30000000000000004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فراورده هاي نفتي، كك و سوخت هسته اي</c:v>
                </c:pt>
                <c:pt idx="2">
                  <c:v>مواد و محصولات دارويي</c:v>
                </c:pt>
                <c:pt idx="3">
                  <c:v>بيمه وصندوق بازنشستگي به جزتامين اجتماعي</c:v>
                </c:pt>
                <c:pt idx="4">
                  <c:v>استخراج کانه هاي فلزي</c:v>
                </c:pt>
                <c:pt idx="5">
                  <c:v>محصولات غذايي و آشاميدني به جز قند و شكر</c:v>
                </c:pt>
                <c:pt idx="6">
                  <c:v>بانكها و موسسات اعتباري</c:v>
                </c:pt>
                <c:pt idx="7">
                  <c:v>عرضه برق، گاز، بخاروآب گرم</c:v>
                </c:pt>
                <c:pt idx="8">
                  <c:v>سرمايه گذاريها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0.25550951655046628</c:v>
                </c:pt>
                <c:pt idx="1">
                  <c:v>2.8463387483252299E-2</c:v>
                </c:pt>
                <c:pt idx="2">
                  <c:v>2.9964990631315601E-2</c:v>
                </c:pt>
                <c:pt idx="3">
                  <c:v>4.6341158020657802E-2</c:v>
                </c:pt>
                <c:pt idx="4">
                  <c:v>4.6440523450382201E-2</c:v>
                </c:pt>
                <c:pt idx="5">
                  <c:v>5.6900158361877798E-2</c:v>
                </c:pt>
                <c:pt idx="6">
                  <c:v>5.8258236925391803E-2</c:v>
                </c:pt>
                <c:pt idx="7">
                  <c:v>6.0153279204493898E-2</c:v>
                </c:pt>
                <c:pt idx="8">
                  <c:v>8.4087356634749005E-2</c:v>
                </c:pt>
                <c:pt idx="9">
                  <c:v>0.15107097251723101</c:v>
                </c:pt>
                <c:pt idx="10">
                  <c:v>0.18281042022018401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2262869520897043"/>
          <c:w val="0.87687672835566899"/>
          <c:h val="0.7311854400271831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359818.12637651199</c:v>
                </c:pt>
                <c:pt idx="1">
                  <c:v>305202.935775447</c:v>
                </c:pt>
                <c:pt idx="2">
                  <c:v>334502.957915487</c:v>
                </c:pt>
                <c:pt idx="3">
                  <c:v>303156.33091351902</c:v>
                </c:pt>
                <c:pt idx="4">
                  <c:v>454476.98305448296</c:v>
                </c:pt>
                <c:pt idx="5">
                  <c:v>528890.29505945102</c:v>
                </c:pt>
                <c:pt idx="6">
                  <c:v>256475.34657533601</c:v>
                </c:pt>
                <c:pt idx="7">
                  <c:v>562968.52078355302</c:v>
                </c:pt>
                <c:pt idx="8">
                  <c:v>789451.13955028204</c:v>
                </c:pt>
                <c:pt idx="9">
                  <c:v>1079672.8140104511</c:v>
                </c:pt>
                <c:pt idx="10">
                  <c:v>1132579.6230321899</c:v>
                </c:pt>
                <c:pt idx="11">
                  <c:v>1423211.91600918</c:v>
                </c:pt>
                <c:pt idx="12">
                  <c:v>3305564.8533979524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25336.264663855</c:v>
                </c:pt>
                <c:pt idx="1">
                  <c:v>33173.517369633999</c:v>
                </c:pt>
                <c:pt idx="2">
                  <c:v>18905.426251149998</c:v>
                </c:pt>
                <c:pt idx="3">
                  <c:v>13382.783542071</c:v>
                </c:pt>
                <c:pt idx="4">
                  <c:v>22143.131835050001</c:v>
                </c:pt>
                <c:pt idx="5">
                  <c:v>21697.884546843998</c:v>
                </c:pt>
                <c:pt idx="6">
                  <c:v>16578.454365501999</c:v>
                </c:pt>
                <c:pt idx="7">
                  <c:v>28858.523826204</c:v>
                </c:pt>
                <c:pt idx="8">
                  <c:v>27920.530930512999</c:v>
                </c:pt>
                <c:pt idx="9">
                  <c:v>38990.792456987001</c:v>
                </c:pt>
                <c:pt idx="10">
                  <c:v>72882.530499916</c:v>
                </c:pt>
                <c:pt idx="11">
                  <c:v>20842.472495004</c:v>
                </c:pt>
                <c:pt idx="12">
                  <c:v>47979.707496349998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1080.731154739</c:v>
                </c:pt>
                <c:pt idx="1">
                  <c:v>15025.942972317</c:v>
                </c:pt>
                <c:pt idx="2">
                  <c:v>9470.50203005</c:v>
                </c:pt>
                <c:pt idx="3">
                  <c:v>17184.008825000001</c:v>
                </c:pt>
                <c:pt idx="4">
                  <c:v>10030.469750995</c:v>
                </c:pt>
                <c:pt idx="5">
                  <c:v>791.87444715700008</c:v>
                </c:pt>
                <c:pt idx="6">
                  <c:v>30276.610045560003</c:v>
                </c:pt>
                <c:pt idx="7">
                  <c:v>870.89314392599999</c:v>
                </c:pt>
                <c:pt idx="8">
                  <c:v>5739.7877497119998</c:v>
                </c:pt>
                <c:pt idx="9">
                  <c:v>2037.6429867280001</c:v>
                </c:pt>
                <c:pt idx="10">
                  <c:v>97473.688589530997</c:v>
                </c:pt>
                <c:pt idx="11">
                  <c:v>46509.645495209399</c:v>
                </c:pt>
                <c:pt idx="12">
                  <c:v>10256.905924507999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12068354250867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A-4C6A-89F7-B62EE9F5859A}"/>
                </c:ext>
              </c:extLst>
            </c:dLbl>
            <c:dLbl>
              <c:idx val="1"/>
              <c:layout>
                <c:manualLayout>
                  <c:x val="-5.05078706658158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A-4C6A-89F7-B62EE9F5859A}"/>
                </c:ext>
              </c:extLst>
            </c:dLbl>
            <c:dLbl>
              <c:idx val="2"/>
              <c:layout>
                <c:manualLayout>
                  <c:x val="-4.9809969510033365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A-4C6A-89F7-B62EE9F5859A}"/>
                </c:ext>
              </c:extLst>
            </c:dLbl>
            <c:dLbl>
              <c:idx val="3"/>
              <c:layout>
                <c:manualLayout>
                  <c:x val="-5.0507870665815822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A-4C6A-89F7-B62EE9F5859A}"/>
                </c:ext>
              </c:extLst>
            </c:dLbl>
            <c:dLbl>
              <c:idx val="4"/>
              <c:layout>
                <c:manualLayout>
                  <c:x val="-5.0507870665815781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A-4C6A-89F7-B62EE9F5859A}"/>
                </c:ext>
              </c:extLst>
            </c:dLbl>
            <c:dLbl>
              <c:idx val="5"/>
              <c:layout>
                <c:manualLayout>
                  <c:x val="-5.0029426363185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A-4C6A-89F7-B62EE9F5859A}"/>
                </c:ext>
              </c:extLst>
            </c:dLbl>
            <c:dLbl>
              <c:idx val="6"/>
              <c:layout>
                <c:manualLayout>
                  <c:x val="-4.9331525207402763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A-4C6A-89F7-B62EE9F5859A}"/>
                </c:ext>
              </c:extLst>
            </c:dLbl>
            <c:dLbl>
              <c:idx val="7"/>
              <c:layout>
                <c:manualLayout>
                  <c:x val="-4.9112068354250867E-2"/>
                  <c:y val="-2.0592082908596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A-4C6A-89F7-B62EE9F5859A}"/>
                </c:ext>
              </c:extLst>
            </c:dLbl>
            <c:dLbl>
              <c:idx val="8"/>
              <c:layout>
                <c:manualLayout>
                  <c:x val="-5.0507870665815864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7A-4C6A-89F7-B62EE9F5859A}"/>
                </c:ext>
              </c:extLst>
            </c:dLbl>
            <c:dLbl>
              <c:idx val="9"/>
              <c:layout>
                <c:manualLayout>
                  <c:x val="-4.9072715025172117E-2"/>
                  <c:y val="-2.5986238532110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A-4C6A-89F7-B62EE9F5859A}"/>
                </c:ext>
              </c:extLst>
            </c:dLbl>
            <c:dLbl>
              <c:idx val="10"/>
              <c:layout>
                <c:manualLayout>
                  <c:x val="-5.4306885059916328E-2"/>
                  <c:y val="-2.059208290859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7A-4C6A-89F7-B62EE9F5859A}"/>
                </c:ext>
              </c:extLst>
            </c:dLbl>
            <c:dLbl>
              <c:idx val="11"/>
              <c:layout>
                <c:manualLayout>
                  <c:x val="-5.5961674820960081E-2"/>
                  <c:y val="-3.1380394155623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A-4C6A-89F7-B62EE9F5859A}"/>
                </c:ext>
              </c:extLst>
            </c:dLbl>
            <c:dLbl>
              <c:idx val="12"/>
              <c:layout>
                <c:manualLayout>
                  <c:x val="-4.5025881018223076E-3"/>
                  <c:y val="-3.677454977913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7A-4C6A-89F7-B62EE9F58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386235.122195106</c:v>
                </c:pt>
                <c:pt idx="1">
                  <c:v>353402.39611739799</c:v>
                </c:pt>
                <c:pt idx="2">
                  <c:v>362878.886196687</c:v>
                </c:pt>
                <c:pt idx="3">
                  <c:v>333723.12328059005</c:v>
                </c:pt>
                <c:pt idx="4">
                  <c:v>486650.58464052796</c:v>
                </c:pt>
                <c:pt idx="5">
                  <c:v>551380.05405345198</c:v>
                </c:pt>
                <c:pt idx="6">
                  <c:v>303330.410986398</c:v>
                </c:pt>
                <c:pt idx="7">
                  <c:v>592697.93775368307</c:v>
                </c:pt>
                <c:pt idx="8">
                  <c:v>823111.45823050709</c:v>
                </c:pt>
                <c:pt idx="9">
                  <c:v>1120701.249454166</c:v>
                </c:pt>
                <c:pt idx="10">
                  <c:v>1302935.842121637</c:v>
                </c:pt>
                <c:pt idx="11">
                  <c:v>1490564.0339993935</c:v>
                </c:pt>
                <c:pt idx="12">
                  <c:v>3363801.4668188104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386235.122195106</c:v>
                </c:pt>
                <c:pt idx="1">
                  <c:v>353402.39611739799</c:v>
                </c:pt>
                <c:pt idx="2">
                  <c:v>362878.886196687</c:v>
                </c:pt>
                <c:pt idx="3">
                  <c:v>333723.12328059005</c:v>
                </c:pt>
                <c:pt idx="4">
                  <c:v>486650.58464052796</c:v>
                </c:pt>
                <c:pt idx="5">
                  <c:v>551380.05405345198</c:v>
                </c:pt>
                <c:pt idx="6">
                  <c:v>303330.410986398</c:v>
                </c:pt>
                <c:pt idx="7">
                  <c:v>592697.93775368307</c:v>
                </c:pt>
                <c:pt idx="8">
                  <c:v>823111.45823050709</c:v>
                </c:pt>
                <c:pt idx="9">
                  <c:v>1120701.249454166</c:v>
                </c:pt>
                <c:pt idx="10">
                  <c:v>1302935.842121637</c:v>
                </c:pt>
                <c:pt idx="11">
                  <c:v>1490564.0339993935</c:v>
                </c:pt>
                <c:pt idx="12">
                  <c:v>3363801.4668188104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59638761467889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5020598454229601"/>
          <c:h val="0.75934975845410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279418.82120359398</c:v>
                </c:pt>
                <c:pt idx="1">
                  <c:v>245602.59210827301</c:v>
                </c:pt>
                <c:pt idx="2">
                  <c:v>234153.65221138601</c:v>
                </c:pt>
                <c:pt idx="3">
                  <c:v>201221.89438507502</c:v>
                </c:pt>
                <c:pt idx="4">
                  <c:v>335012.481910109</c:v>
                </c:pt>
                <c:pt idx="5">
                  <c:v>393717.37955896399</c:v>
                </c:pt>
                <c:pt idx="6">
                  <c:v>219929.13688174001</c:v>
                </c:pt>
                <c:pt idx="7">
                  <c:v>390315.52797469404</c:v>
                </c:pt>
                <c:pt idx="8">
                  <c:v>582869.44435990509</c:v>
                </c:pt>
                <c:pt idx="9">
                  <c:v>762403.16117345402</c:v>
                </c:pt>
                <c:pt idx="10">
                  <c:v>878832.25433052098</c:v>
                </c:pt>
                <c:pt idx="11">
                  <c:v>983714.333984536</c:v>
                </c:pt>
                <c:pt idx="12">
                  <c:v>2411951.8693916798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106816.30099151199</c:v>
                </c:pt>
                <c:pt idx="1">
                  <c:v>107799.804009125</c:v>
                </c:pt>
                <c:pt idx="2">
                  <c:v>128725.23398530099</c:v>
                </c:pt>
                <c:pt idx="3">
                  <c:v>132501.228895515</c:v>
                </c:pt>
                <c:pt idx="4">
                  <c:v>151638.10273041902</c:v>
                </c:pt>
                <c:pt idx="5">
                  <c:v>157662.67449448799</c:v>
                </c:pt>
                <c:pt idx="6">
                  <c:v>83401.274104658005</c:v>
                </c:pt>
                <c:pt idx="7">
                  <c:v>202382.40977898898</c:v>
                </c:pt>
                <c:pt idx="8">
                  <c:v>240242.01387060201</c:v>
                </c:pt>
                <c:pt idx="9">
                  <c:v>358285.08828071202</c:v>
                </c:pt>
                <c:pt idx="10">
                  <c:v>424103.58779111604</c:v>
                </c:pt>
                <c:pt idx="11">
                  <c:v>506849.70001485699</c:v>
                </c:pt>
                <c:pt idx="12">
                  <c:v>951849.59742712602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18535063461672E-2"/>
                  <c:y val="-1.583285024154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0-4C51-8AC5-FEEF48BF50C7}"/>
                </c:ext>
              </c:extLst>
            </c:dLbl>
            <c:dLbl>
              <c:idx val="1"/>
              <c:layout>
                <c:manualLayout>
                  <c:x val="-4.8620329008012518E-2"/>
                  <c:y val="-1.8900483091787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0-4C51-8AC5-FEEF48BF50C7}"/>
                </c:ext>
              </c:extLst>
            </c:dLbl>
            <c:dLbl>
              <c:idx val="2"/>
              <c:layout>
                <c:manualLayout>
                  <c:x val="-4.846982911437283E-2"/>
                  <c:y val="-1.276521739130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0-4C51-8AC5-FEEF48BF50C7}"/>
                </c:ext>
              </c:extLst>
            </c:dLbl>
            <c:dLbl>
              <c:idx val="3"/>
              <c:layout>
                <c:manualLayout>
                  <c:x val="-4.6218535063461713E-2"/>
                  <c:y val="-1.276521739130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0-4C51-8AC5-FEEF48BF50C7}"/>
                </c:ext>
              </c:extLst>
            </c:dLbl>
            <c:dLbl>
              <c:idx val="4"/>
              <c:layout>
                <c:manualLayout>
                  <c:x val="-4.4117652272566206E-2"/>
                  <c:y val="-1.77130434782609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20-4C51-8AC5-FEEF48BF50C7}"/>
                </c:ext>
              </c:extLst>
            </c:dLbl>
            <c:dLbl>
              <c:idx val="5"/>
              <c:layout>
                <c:manualLayout>
                  <c:x val="-4.8018506700701978E-2"/>
                  <c:y val="-1.583285024154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0-4C51-8AC5-FEEF48BF50C7}"/>
                </c:ext>
              </c:extLst>
            </c:dLbl>
            <c:dLbl>
              <c:idx val="6"/>
              <c:layout>
                <c:manualLayout>
                  <c:x val="-4.00664752180388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20-4C51-8AC5-FEEF48BF50C7}"/>
                </c:ext>
              </c:extLst>
            </c:dLbl>
            <c:dLbl>
              <c:idx val="7"/>
              <c:layout>
                <c:manualLayout>
                  <c:x val="-4.7567007019783024E-2"/>
                  <c:y val="-1.93623188405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20-4C51-8AC5-FEEF48BF50C7}"/>
                </c:ext>
              </c:extLst>
            </c:dLbl>
            <c:dLbl>
              <c:idx val="8"/>
              <c:layout>
                <c:manualLayout>
                  <c:x val="-4.8548890307026957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20-4C51-8AC5-FEEF48BF50C7}"/>
                </c:ext>
              </c:extLst>
            </c:dLbl>
            <c:dLbl>
              <c:idx val="9"/>
              <c:layout>
                <c:manualLayout>
                  <c:x val="-4.4411472736297239E-2"/>
                  <c:y val="-1.567632850241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5.1537970644543712E-2"/>
                  <c:y val="-1.5501932367149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dLbl>
              <c:idx val="11"/>
              <c:layout>
                <c:manualLayout>
                  <c:x val="-5.1260901935758517E-2"/>
                  <c:y val="-1.8569565217391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20-4C51-8AC5-FEEF48BF50C7}"/>
                </c:ext>
              </c:extLst>
            </c:dLbl>
            <c:dLbl>
              <c:idx val="12"/>
              <c:layout>
                <c:manualLayout>
                  <c:x val="-7.7586329149826275E-3"/>
                  <c:y val="-1.5420048309178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386235.12219510594</c:v>
                </c:pt>
                <c:pt idx="1">
                  <c:v>353402.39611739799</c:v>
                </c:pt>
                <c:pt idx="2">
                  <c:v>362878.88619668706</c:v>
                </c:pt>
                <c:pt idx="3">
                  <c:v>333723.12328058999</c:v>
                </c:pt>
                <c:pt idx="4">
                  <c:v>486650.58464052802</c:v>
                </c:pt>
                <c:pt idx="5">
                  <c:v>551380.05405345198</c:v>
                </c:pt>
                <c:pt idx="6">
                  <c:v>303330.41098639794</c:v>
                </c:pt>
                <c:pt idx="7">
                  <c:v>592697.93775368296</c:v>
                </c:pt>
                <c:pt idx="8">
                  <c:v>823111.45823050698</c:v>
                </c:pt>
                <c:pt idx="9">
                  <c:v>1120688.249454166</c:v>
                </c:pt>
                <c:pt idx="10">
                  <c:v>1302935.842121637</c:v>
                </c:pt>
                <c:pt idx="11">
                  <c:v>1490564.0339993932</c:v>
                </c:pt>
                <c:pt idx="12">
                  <c:v>3363754.3324188055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اردیبهشت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بانكها و موسسات اعتباري</c:v>
                </c:pt>
                <c:pt idx="3">
                  <c:v>فراورده هاي نفتي، كك و سوخت هسته اي</c:v>
                </c:pt>
                <c:pt idx="4">
                  <c:v>سرمايه گذاريها</c:v>
                </c:pt>
                <c:pt idx="5">
                  <c:v>خودرو و ساخت قطعات</c:v>
                </c:pt>
                <c:pt idx="6">
                  <c:v>محصولات غذايي و آشاميدني به جز قند و شكر</c:v>
                </c:pt>
                <c:pt idx="7">
                  <c:v>مواد و محصولات دارويي</c:v>
                </c:pt>
                <c:pt idx="8">
                  <c:v>انبوه سازي، املاك و مستغلات</c:v>
                </c:pt>
                <c:pt idx="9">
                  <c:v>شرکتهاي چند رشته اي صنعتي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381235.44671554799</c:v>
                </c:pt>
                <c:pt idx="1">
                  <c:v>338722.16570460598</c:v>
                </c:pt>
                <c:pt idx="2">
                  <c:v>315925.873215197</c:v>
                </c:pt>
                <c:pt idx="3">
                  <c:v>247656.03862913899</c:v>
                </c:pt>
                <c:pt idx="4">
                  <c:v>212713.721088833</c:v>
                </c:pt>
                <c:pt idx="5">
                  <c:v>181250.434946325</c:v>
                </c:pt>
                <c:pt idx="6">
                  <c:v>146974.55649571799</c:v>
                </c:pt>
                <c:pt idx="7">
                  <c:v>128759.732932912</c:v>
                </c:pt>
                <c:pt idx="8">
                  <c:v>122668.25494058699</c:v>
                </c:pt>
                <c:pt idx="9">
                  <c:v>108517.239289554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فروردین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بانكها و موسسات اعتباري</c:v>
                </c:pt>
                <c:pt idx="3">
                  <c:v>فراورده هاي نفتي، كك و سوخت هسته اي</c:v>
                </c:pt>
                <c:pt idx="4">
                  <c:v>سرمايه گذاريها</c:v>
                </c:pt>
                <c:pt idx="5">
                  <c:v>خودرو و ساخت قطعات</c:v>
                </c:pt>
                <c:pt idx="6">
                  <c:v>محصولات غذايي و آشاميدني به جز قند و شكر</c:v>
                </c:pt>
                <c:pt idx="7">
                  <c:v>مواد و محصولات دارويي</c:v>
                </c:pt>
                <c:pt idx="8">
                  <c:v>انبوه سازي، املاك و مستغلات</c:v>
                </c:pt>
                <c:pt idx="9">
                  <c:v>شرکتهاي چند رشته اي صنعتي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172401.32394822501</c:v>
                </c:pt>
                <c:pt idx="1">
                  <c:v>123917.550025601</c:v>
                </c:pt>
                <c:pt idx="2">
                  <c:v>113781.885341065</c:v>
                </c:pt>
                <c:pt idx="3">
                  <c:v>64252.740835629003</c:v>
                </c:pt>
                <c:pt idx="4">
                  <c:v>93814.527181705998</c:v>
                </c:pt>
                <c:pt idx="5">
                  <c:v>49591.607394557999</c:v>
                </c:pt>
                <c:pt idx="6">
                  <c:v>86874.652552889005</c:v>
                </c:pt>
                <c:pt idx="7">
                  <c:v>65927.151800253996</c:v>
                </c:pt>
                <c:pt idx="8">
                  <c:v>67680.175353464001</c:v>
                </c:pt>
                <c:pt idx="9">
                  <c:v>79390.606454199995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843144637550179"/>
          <c:y val="0.1052941395762071"/>
          <c:w val="0.19596392079934755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215091.614</c:v>
                </c:pt>
                <c:pt idx="1">
                  <c:v>234879.41099999999</c:v>
                </c:pt>
                <c:pt idx="2">
                  <c:v>253056.791</c:v>
                </c:pt>
                <c:pt idx="3">
                  <c:v>266127.20699999999</c:v>
                </c:pt>
                <c:pt idx="4">
                  <c:v>302103.54800000001</c:v>
                </c:pt>
                <c:pt idx="5">
                  <c:v>308314.88</c:v>
                </c:pt>
                <c:pt idx="6">
                  <c:v>304997.00400000002</c:v>
                </c:pt>
                <c:pt idx="7">
                  <c:v>353996.72100000002</c:v>
                </c:pt>
                <c:pt idx="8">
                  <c:v>409807.77100000001</c:v>
                </c:pt>
                <c:pt idx="9">
                  <c:v>478755.66399999999</c:v>
                </c:pt>
                <c:pt idx="10">
                  <c:v>512900.47200000001</c:v>
                </c:pt>
                <c:pt idx="11">
                  <c:v>690036.94700000004</c:v>
                </c:pt>
                <c:pt idx="12">
                  <c:v>986759.20200000005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2644.4414000000002</c:v>
                </c:pt>
                <c:pt idx="1">
                  <c:v>2978.1265600000002</c:v>
                </c:pt>
                <c:pt idx="2">
                  <c:v>3274.7777999999998</c:v>
                </c:pt>
                <c:pt idx="3">
                  <c:v>3579.3231300000002</c:v>
                </c:pt>
                <c:pt idx="4">
                  <c:v>4017.0419900000002</c:v>
                </c:pt>
                <c:pt idx="5">
                  <c:v>3804.8788</c:v>
                </c:pt>
                <c:pt idx="6">
                  <c:v>3950.0976500000002</c:v>
                </c:pt>
                <c:pt idx="7">
                  <c:v>4558.98369</c:v>
                </c:pt>
                <c:pt idx="8">
                  <c:v>5301.0109400000001</c:v>
                </c:pt>
                <c:pt idx="9">
                  <c:v>6206.6688800000002</c:v>
                </c:pt>
                <c:pt idx="10">
                  <c:v>6591.3407699999998</c:v>
                </c:pt>
                <c:pt idx="11">
                  <c:v>8583.1783799999994</c:v>
                </c:pt>
                <c:pt idx="12">
                  <c:v>11112.9665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اردیبهشت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1B-4F8C-A2A7-E7D7A2DA9CF4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B-4F8C-A2A7-E7D7A2DA9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سرمايه گذاريها</c:v>
                </c:pt>
                <c:pt idx="5">
                  <c:v>فراورده هاي نفتي، كك و سوخت هسته اي</c:v>
                </c:pt>
                <c:pt idx="6">
                  <c:v>انبوه سازي، املاك و مستغلات</c:v>
                </c:pt>
                <c:pt idx="7">
                  <c:v>عرضه برق، گاز، بخاروآب گرم</c:v>
                </c:pt>
                <c:pt idx="8">
                  <c:v>شرکتهاي چند رشته اي صنعتي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69827716.899000004</c:v>
                </c:pt>
                <c:pt idx="1">
                  <c:v>26867488.603999998</c:v>
                </c:pt>
                <c:pt idx="2">
                  <c:v>26319329.714000002</c:v>
                </c:pt>
                <c:pt idx="3">
                  <c:v>22982294.736000001</c:v>
                </c:pt>
                <c:pt idx="4">
                  <c:v>17792460.109000001</c:v>
                </c:pt>
                <c:pt idx="5">
                  <c:v>16672515.284</c:v>
                </c:pt>
                <c:pt idx="6">
                  <c:v>9381676.0419999994</c:v>
                </c:pt>
                <c:pt idx="7">
                  <c:v>8624344.6390000004</c:v>
                </c:pt>
                <c:pt idx="8">
                  <c:v>8512720.3269999996</c:v>
                </c:pt>
                <c:pt idx="9">
                  <c:v>7974211.9249999998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B-4F8C-A2A7-E7D7A2DA9CF4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فروردین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سرمايه گذاريها</c:v>
                </c:pt>
                <c:pt idx="5">
                  <c:v>فراورده هاي نفتي، كك و سوخت هسته اي</c:v>
                </c:pt>
                <c:pt idx="6">
                  <c:v>انبوه سازي، املاك و مستغلات</c:v>
                </c:pt>
                <c:pt idx="7">
                  <c:v>عرضه برق، گاز، بخاروآب گرم</c:v>
                </c:pt>
                <c:pt idx="8">
                  <c:v>شرکتهاي چند رشته اي صنعتي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62405815.648999996</c:v>
                </c:pt>
                <c:pt idx="1">
                  <c:v>8010602.2410000004</c:v>
                </c:pt>
                <c:pt idx="2">
                  <c:v>14326304.686000001</c:v>
                </c:pt>
                <c:pt idx="3">
                  <c:v>13995773.154999999</c:v>
                </c:pt>
                <c:pt idx="4">
                  <c:v>11812971.312000001</c:v>
                </c:pt>
                <c:pt idx="5">
                  <c:v>7337943.5439999998</c:v>
                </c:pt>
                <c:pt idx="6">
                  <c:v>7133176.074</c:v>
                </c:pt>
                <c:pt idx="7">
                  <c:v>5279137.0420000004</c:v>
                </c:pt>
                <c:pt idx="8">
                  <c:v>9570823.9969999995</c:v>
                </c:pt>
                <c:pt idx="9">
                  <c:v>4815073.0020000003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1B-4F8C-A2A7-E7D7A2DA9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900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22187501577587"/>
          <c:y val="0.10603364666552266"/>
          <c:w val="0.23515571283614942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785742107421073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9-4B8C-B8D0-FE08A45DF49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9-4B8C-B8D0-FE08A45DF4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41-41F7-875C-15EF0FA65EB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اولیه'!$P$1:$AB$1</c:f>
              <c:strCache>
                <c:ptCount val="13"/>
                <c:pt idx="0">
                  <c:v>اردیبهشت 
98</c:v>
                </c:pt>
                <c:pt idx="1">
                  <c:v>خرداد 
98</c:v>
                </c:pt>
                <c:pt idx="2">
                  <c:v>تیر 
98</c:v>
                </c:pt>
                <c:pt idx="3">
                  <c:v>مرداد 
98</c:v>
                </c:pt>
                <c:pt idx="4">
                  <c:v>شهریور 
98</c:v>
                </c:pt>
                <c:pt idx="5">
                  <c:v>مهر 
98</c:v>
                </c:pt>
                <c:pt idx="6">
                  <c:v>آبان 
98</c:v>
                </c:pt>
                <c:pt idx="7">
                  <c:v>آذر 
98</c:v>
                </c:pt>
                <c:pt idx="8">
                  <c:v>دی 
98</c:v>
                </c:pt>
                <c:pt idx="9">
                  <c:v>بهمن 
98</c:v>
                </c:pt>
                <c:pt idx="10">
                  <c:v>اسفند 
98</c:v>
                </c:pt>
                <c:pt idx="11">
                  <c:v>فروردین 
99</c:v>
                </c:pt>
                <c:pt idx="12">
                  <c:v>اردیبهشت 
99</c:v>
                </c:pt>
              </c:strCache>
            </c:strRef>
          </c:cat>
          <c:val>
            <c:numRef>
              <c:f>'عرضه اولیه'!$P$2:$AB$2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9-4B8C-B8D0-FE08A45DF49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E-41CE-B5F7-06BC48A19922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اولیه'!$P$1:$AB$1</c:f>
              <c:strCache>
                <c:ptCount val="13"/>
                <c:pt idx="0">
                  <c:v>اردیبهشت 
98</c:v>
                </c:pt>
                <c:pt idx="1">
                  <c:v>خرداد 
98</c:v>
                </c:pt>
                <c:pt idx="2">
                  <c:v>تیر 
98</c:v>
                </c:pt>
                <c:pt idx="3">
                  <c:v>مرداد 
98</c:v>
                </c:pt>
                <c:pt idx="4">
                  <c:v>شهریور 
98</c:v>
                </c:pt>
                <c:pt idx="5">
                  <c:v>مهر 
98</c:v>
                </c:pt>
                <c:pt idx="6">
                  <c:v>آبان 
98</c:v>
                </c:pt>
                <c:pt idx="7">
                  <c:v>آذر 
98</c:v>
                </c:pt>
                <c:pt idx="8">
                  <c:v>دی 
98</c:v>
                </c:pt>
                <c:pt idx="9">
                  <c:v>بهمن 
98</c:v>
                </c:pt>
                <c:pt idx="10">
                  <c:v>اسفند 
98</c:v>
                </c:pt>
                <c:pt idx="11">
                  <c:v>فروردین 
99</c:v>
                </c:pt>
                <c:pt idx="12">
                  <c:v>اردیبهشت 
99</c:v>
                </c:pt>
              </c:strCache>
            </c:strRef>
          </c:cat>
          <c:val>
            <c:numRef>
              <c:f>'عرضه اولیه'!$P$3:$AB$3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9-4B8C-B8D0-FE08A45DF49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D-465D-83F5-E1804FB8A7C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9-4B8C-B8D0-FE08A45DF4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D-465D-83F5-E1804FB8A7C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B-44EF-B375-3160D69383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94-4B53-9D0E-E0BF5DEA386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D-465D-83F5-E1804FB8A7C2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اولیه'!$P$1:$AB$1</c:f>
              <c:strCache>
                <c:ptCount val="13"/>
                <c:pt idx="0">
                  <c:v>اردیبهشت 
98</c:v>
                </c:pt>
                <c:pt idx="1">
                  <c:v>خرداد 
98</c:v>
                </c:pt>
                <c:pt idx="2">
                  <c:v>تیر 
98</c:v>
                </c:pt>
                <c:pt idx="3">
                  <c:v>مرداد 
98</c:v>
                </c:pt>
                <c:pt idx="4">
                  <c:v>شهریور 
98</c:v>
                </c:pt>
                <c:pt idx="5">
                  <c:v>مهر 
98</c:v>
                </c:pt>
                <c:pt idx="6">
                  <c:v>آبان 
98</c:v>
                </c:pt>
                <c:pt idx="7">
                  <c:v>آذر 
98</c:v>
                </c:pt>
                <c:pt idx="8">
                  <c:v>دی 
98</c:v>
                </c:pt>
                <c:pt idx="9">
                  <c:v>بهمن 
98</c:v>
                </c:pt>
                <c:pt idx="10">
                  <c:v>اسفند 
98</c:v>
                </c:pt>
                <c:pt idx="11">
                  <c:v>فروردین 
99</c:v>
                </c:pt>
                <c:pt idx="12">
                  <c:v>اردیبهشت 
99</c:v>
                </c:pt>
              </c:strCache>
            </c:strRef>
          </c:cat>
          <c:val>
            <c:numRef>
              <c:f>'عرضه اولیه'!$P$4:$AB$4</c:f>
              <c:numCache>
                <c:formatCode>General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1398-02-31</c:v>
                </c:pt>
                <c:pt idx="1">
                  <c:v>1398-03-01</c:v>
                </c:pt>
                <c:pt idx="2">
                  <c:v>1398-03-04</c:v>
                </c:pt>
                <c:pt idx="3">
                  <c:v>1398-03-05</c:v>
                </c:pt>
                <c:pt idx="4">
                  <c:v>1398-03-07</c:v>
                </c:pt>
                <c:pt idx="5">
                  <c:v>1398-03-08</c:v>
                </c:pt>
                <c:pt idx="6">
                  <c:v>1398-03-11</c:v>
                </c:pt>
                <c:pt idx="7">
                  <c:v>1398-03-12</c:v>
                </c:pt>
                <c:pt idx="8">
                  <c:v>1398-03-13</c:v>
                </c:pt>
                <c:pt idx="9">
                  <c:v>1398-03-18</c:v>
                </c:pt>
                <c:pt idx="10">
                  <c:v>1398-03-19</c:v>
                </c:pt>
                <c:pt idx="11">
                  <c:v>1398-03-20</c:v>
                </c:pt>
                <c:pt idx="12">
                  <c:v>1398-03-21</c:v>
                </c:pt>
                <c:pt idx="13">
                  <c:v>1398-03-22</c:v>
                </c:pt>
                <c:pt idx="14">
                  <c:v>1398-03-25</c:v>
                </c:pt>
                <c:pt idx="15">
                  <c:v>1398-03-26</c:v>
                </c:pt>
                <c:pt idx="16">
                  <c:v>1398-03-27</c:v>
                </c:pt>
                <c:pt idx="17">
                  <c:v>1398-03-28</c:v>
                </c:pt>
                <c:pt idx="18">
                  <c:v>1398-03-29</c:v>
                </c:pt>
                <c:pt idx="19">
                  <c:v>1398-04-01</c:v>
                </c:pt>
                <c:pt idx="20">
                  <c:v>1398-04-02</c:v>
                </c:pt>
                <c:pt idx="21">
                  <c:v>1398-04-03</c:v>
                </c:pt>
                <c:pt idx="22">
                  <c:v>1398-04-04</c:v>
                </c:pt>
                <c:pt idx="23">
                  <c:v>1398-04-05</c:v>
                </c:pt>
                <c:pt idx="24">
                  <c:v>1398-04-09</c:v>
                </c:pt>
                <c:pt idx="25">
                  <c:v>1398-04-10</c:v>
                </c:pt>
                <c:pt idx="26">
                  <c:v>1398-04-11</c:v>
                </c:pt>
                <c:pt idx="27">
                  <c:v>1398-04-12</c:v>
                </c:pt>
                <c:pt idx="28">
                  <c:v>1398-04-15</c:v>
                </c:pt>
                <c:pt idx="29">
                  <c:v>1398-04-16</c:v>
                </c:pt>
                <c:pt idx="30">
                  <c:v>1398-04-17</c:v>
                </c:pt>
                <c:pt idx="31">
                  <c:v>1398-04-18</c:v>
                </c:pt>
                <c:pt idx="32">
                  <c:v>1398-04-19</c:v>
                </c:pt>
                <c:pt idx="33">
                  <c:v>1398-04-22</c:v>
                </c:pt>
                <c:pt idx="34">
                  <c:v>1398-04-23</c:v>
                </c:pt>
                <c:pt idx="35">
                  <c:v>1398-04-24</c:v>
                </c:pt>
                <c:pt idx="36">
                  <c:v>1398-04-25</c:v>
                </c:pt>
                <c:pt idx="37">
                  <c:v>1398-04-26</c:v>
                </c:pt>
                <c:pt idx="38">
                  <c:v>1398-04-29</c:v>
                </c:pt>
                <c:pt idx="39">
                  <c:v>1398-04-30</c:v>
                </c:pt>
                <c:pt idx="40">
                  <c:v>1398-04-31</c:v>
                </c:pt>
                <c:pt idx="41">
                  <c:v>1398-05-01</c:v>
                </c:pt>
                <c:pt idx="42">
                  <c:v>1398-05-02</c:v>
                </c:pt>
                <c:pt idx="43">
                  <c:v>1398-05-05</c:v>
                </c:pt>
                <c:pt idx="44">
                  <c:v>1398-05-06</c:v>
                </c:pt>
                <c:pt idx="45">
                  <c:v>1398-05-07</c:v>
                </c:pt>
                <c:pt idx="46">
                  <c:v>1398-05-08</c:v>
                </c:pt>
                <c:pt idx="47">
                  <c:v>1398-05-09</c:v>
                </c:pt>
                <c:pt idx="48">
                  <c:v>1398-05-12</c:v>
                </c:pt>
                <c:pt idx="49">
                  <c:v>1398-05-13</c:v>
                </c:pt>
                <c:pt idx="50">
                  <c:v>1398-05-14</c:v>
                </c:pt>
                <c:pt idx="51">
                  <c:v>1398-05-15</c:v>
                </c:pt>
                <c:pt idx="52">
                  <c:v>1398-05-16</c:v>
                </c:pt>
                <c:pt idx="53">
                  <c:v>1398-05-19</c:v>
                </c:pt>
                <c:pt idx="54">
                  <c:v>1398-05-20</c:v>
                </c:pt>
                <c:pt idx="55">
                  <c:v>1398-05-22</c:v>
                </c:pt>
                <c:pt idx="56">
                  <c:v>1398-05-23</c:v>
                </c:pt>
                <c:pt idx="57">
                  <c:v>1398-05-26</c:v>
                </c:pt>
                <c:pt idx="58">
                  <c:v>1398-05-27</c:v>
                </c:pt>
                <c:pt idx="59">
                  <c:v>1398-05-28</c:v>
                </c:pt>
                <c:pt idx="60">
                  <c:v>1398-05-30</c:v>
                </c:pt>
                <c:pt idx="61">
                  <c:v>1398-06-02</c:v>
                </c:pt>
                <c:pt idx="62">
                  <c:v>1398-06-03</c:v>
                </c:pt>
                <c:pt idx="63">
                  <c:v>1398-06-04</c:v>
                </c:pt>
                <c:pt idx="64">
                  <c:v>1398-06-05</c:v>
                </c:pt>
                <c:pt idx="65">
                  <c:v>1398-06-06</c:v>
                </c:pt>
                <c:pt idx="66">
                  <c:v>1398-06-09</c:v>
                </c:pt>
                <c:pt idx="67">
                  <c:v>1398-06-10</c:v>
                </c:pt>
                <c:pt idx="68">
                  <c:v>1398-06-11</c:v>
                </c:pt>
                <c:pt idx="69">
                  <c:v>1398-06-12</c:v>
                </c:pt>
                <c:pt idx="70">
                  <c:v>1398-06-13</c:v>
                </c:pt>
                <c:pt idx="71">
                  <c:v>1398-06-16</c:v>
                </c:pt>
                <c:pt idx="72">
                  <c:v>1398-06-17</c:v>
                </c:pt>
                <c:pt idx="73">
                  <c:v>1398-06-20</c:v>
                </c:pt>
                <c:pt idx="74">
                  <c:v>1398-06-23</c:v>
                </c:pt>
                <c:pt idx="75">
                  <c:v>1398-06-24</c:v>
                </c:pt>
                <c:pt idx="76">
                  <c:v>1398-06-25</c:v>
                </c:pt>
                <c:pt idx="77">
                  <c:v>1398-06-26</c:v>
                </c:pt>
                <c:pt idx="78">
                  <c:v>1398-06-27</c:v>
                </c:pt>
                <c:pt idx="79">
                  <c:v>1398-06-30</c:v>
                </c:pt>
                <c:pt idx="80">
                  <c:v>1398-06-31</c:v>
                </c:pt>
                <c:pt idx="81">
                  <c:v>1398-07-01</c:v>
                </c:pt>
                <c:pt idx="82">
                  <c:v>1398-07-02</c:v>
                </c:pt>
                <c:pt idx="83">
                  <c:v>1398-07-03</c:v>
                </c:pt>
                <c:pt idx="84">
                  <c:v>1398-07-06</c:v>
                </c:pt>
                <c:pt idx="85">
                  <c:v>1398-07-07</c:v>
                </c:pt>
                <c:pt idx="86">
                  <c:v>1398-07-08</c:v>
                </c:pt>
                <c:pt idx="87">
                  <c:v>1398-07-09</c:v>
                </c:pt>
                <c:pt idx="88">
                  <c:v>1398-07-10</c:v>
                </c:pt>
                <c:pt idx="89">
                  <c:v>1398-07-13</c:v>
                </c:pt>
                <c:pt idx="90">
                  <c:v>1398-07-14</c:v>
                </c:pt>
                <c:pt idx="91">
                  <c:v>1398-07-15</c:v>
                </c:pt>
                <c:pt idx="92">
                  <c:v>1398-07-16</c:v>
                </c:pt>
                <c:pt idx="93">
                  <c:v>1398-07-17</c:v>
                </c:pt>
                <c:pt idx="94">
                  <c:v>1398-07-20</c:v>
                </c:pt>
                <c:pt idx="95">
                  <c:v>1398-07-21</c:v>
                </c:pt>
                <c:pt idx="96">
                  <c:v>1398-07-22</c:v>
                </c:pt>
                <c:pt idx="97">
                  <c:v>1398-07-23</c:v>
                </c:pt>
                <c:pt idx="98">
                  <c:v>1398-07-24</c:v>
                </c:pt>
                <c:pt idx="99">
                  <c:v>1398-07-28</c:v>
                </c:pt>
                <c:pt idx="100">
                  <c:v>1398-07-29</c:v>
                </c:pt>
                <c:pt idx="101">
                  <c:v>1398-07-30</c:v>
                </c:pt>
                <c:pt idx="102">
                  <c:v>1398-08-01</c:v>
                </c:pt>
                <c:pt idx="103">
                  <c:v>1398-08-04</c:v>
                </c:pt>
                <c:pt idx="104">
                  <c:v>1398-08-06</c:v>
                </c:pt>
                <c:pt idx="105">
                  <c:v>1398-08-08</c:v>
                </c:pt>
                <c:pt idx="106">
                  <c:v>1398-08-11</c:v>
                </c:pt>
                <c:pt idx="107">
                  <c:v>1398-08-12</c:v>
                </c:pt>
                <c:pt idx="108">
                  <c:v>1398-08-13</c:v>
                </c:pt>
                <c:pt idx="109">
                  <c:v>1398-08-14</c:v>
                </c:pt>
                <c:pt idx="110">
                  <c:v>1398-08-18</c:v>
                </c:pt>
                <c:pt idx="111">
                  <c:v>1398-08-19</c:v>
                </c:pt>
                <c:pt idx="112">
                  <c:v>1398-08-20</c:v>
                </c:pt>
                <c:pt idx="113">
                  <c:v>1398-08-21</c:v>
                </c:pt>
                <c:pt idx="114">
                  <c:v>1398-08-22</c:v>
                </c:pt>
                <c:pt idx="115">
                  <c:v>1398-08-25</c:v>
                </c:pt>
                <c:pt idx="116">
                  <c:v>1398-08-26</c:v>
                </c:pt>
                <c:pt idx="117">
                  <c:v>1398-08-27</c:v>
                </c:pt>
                <c:pt idx="118">
                  <c:v>1398-08-28</c:v>
                </c:pt>
                <c:pt idx="119">
                  <c:v>1398-08-29</c:v>
                </c:pt>
                <c:pt idx="120">
                  <c:v>1398-09-02</c:v>
                </c:pt>
                <c:pt idx="121">
                  <c:v>1398-09-03</c:v>
                </c:pt>
                <c:pt idx="122">
                  <c:v>1398-09-04</c:v>
                </c:pt>
                <c:pt idx="123">
                  <c:v>1398-09-05</c:v>
                </c:pt>
                <c:pt idx="124">
                  <c:v>1398-09-06</c:v>
                </c:pt>
                <c:pt idx="125">
                  <c:v>1398-09-09</c:v>
                </c:pt>
                <c:pt idx="126">
                  <c:v>1398-09-10</c:v>
                </c:pt>
                <c:pt idx="127">
                  <c:v>1398-09-11</c:v>
                </c:pt>
                <c:pt idx="128">
                  <c:v>1398-09-12</c:v>
                </c:pt>
                <c:pt idx="129">
                  <c:v>1398-09-13</c:v>
                </c:pt>
                <c:pt idx="130">
                  <c:v>1398-09-16</c:v>
                </c:pt>
                <c:pt idx="131">
                  <c:v>1398-09-17</c:v>
                </c:pt>
                <c:pt idx="132">
                  <c:v>1398-09-18</c:v>
                </c:pt>
                <c:pt idx="133">
                  <c:v>1398-09-19</c:v>
                </c:pt>
                <c:pt idx="134">
                  <c:v>1398-09-20</c:v>
                </c:pt>
                <c:pt idx="135">
                  <c:v>1398-09-23</c:v>
                </c:pt>
                <c:pt idx="136">
                  <c:v>1398-09-24</c:v>
                </c:pt>
                <c:pt idx="137">
                  <c:v>1398-09-25</c:v>
                </c:pt>
                <c:pt idx="138">
                  <c:v>1398-09-26</c:v>
                </c:pt>
                <c:pt idx="139">
                  <c:v>1398-09-27</c:v>
                </c:pt>
                <c:pt idx="140">
                  <c:v>1398-09-30</c:v>
                </c:pt>
                <c:pt idx="141">
                  <c:v>1398-10-01</c:v>
                </c:pt>
                <c:pt idx="142">
                  <c:v>1398-10-02</c:v>
                </c:pt>
                <c:pt idx="143">
                  <c:v>1398-10-03</c:v>
                </c:pt>
                <c:pt idx="144">
                  <c:v>1398-10-04</c:v>
                </c:pt>
                <c:pt idx="145">
                  <c:v>1398-10-07</c:v>
                </c:pt>
                <c:pt idx="146">
                  <c:v>1398-10-08</c:v>
                </c:pt>
                <c:pt idx="147">
                  <c:v>1398-10-09</c:v>
                </c:pt>
                <c:pt idx="148">
                  <c:v>1398-10-10</c:v>
                </c:pt>
                <c:pt idx="149">
                  <c:v>1398-10-11</c:v>
                </c:pt>
                <c:pt idx="150">
                  <c:v>1398-10-14</c:v>
                </c:pt>
                <c:pt idx="151">
                  <c:v>1398-10-15</c:v>
                </c:pt>
                <c:pt idx="152">
                  <c:v>1398-10-17</c:v>
                </c:pt>
                <c:pt idx="153">
                  <c:v>1398-10-18</c:v>
                </c:pt>
                <c:pt idx="154">
                  <c:v>1398-10-21</c:v>
                </c:pt>
                <c:pt idx="155">
                  <c:v>1398-10-22</c:v>
                </c:pt>
                <c:pt idx="156">
                  <c:v>1398-10-23</c:v>
                </c:pt>
                <c:pt idx="157">
                  <c:v>1398-10-24</c:v>
                </c:pt>
                <c:pt idx="158">
                  <c:v>1398-10-25</c:v>
                </c:pt>
                <c:pt idx="159">
                  <c:v>1398-10-28</c:v>
                </c:pt>
                <c:pt idx="160">
                  <c:v>1398-10-29</c:v>
                </c:pt>
                <c:pt idx="161">
                  <c:v>1398-10-30</c:v>
                </c:pt>
                <c:pt idx="162">
                  <c:v>1398-11-01</c:v>
                </c:pt>
                <c:pt idx="163">
                  <c:v>1398-11-02</c:v>
                </c:pt>
                <c:pt idx="164">
                  <c:v>1398-11-05</c:v>
                </c:pt>
                <c:pt idx="165">
                  <c:v>1398-11-06</c:v>
                </c:pt>
                <c:pt idx="166">
                  <c:v>1398-11-07</c:v>
                </c:pt>
                <c:pt idx="167">
                  <c:v>1398-11-08</c:v>
                </c:pt>
                <c:pt idx="168">
                  <c:v>1398-11-12</c:v>
                </c:pt>
                <c:pt idx="169">
                  <c:v>1398-11-13</c:v>
                </c:pt>
                <c:pt idx="170">
                  <c:v>1398-11-14</c:v>
                </c:pt>
                <c:pt idx="171">
                  <c:v>1398-11-15</c:v>
                </c:pt>
                <c:pt idx="172">
                  <c:v>1398-11-16</c:v>
                </c:pt>
                <c:pt idx="173">
                  <c:v>1398-11-19</c:v>
                </c:pt>
                <c:pt idx="174">
                  <c:v>1398-11-20</c:v>
                </c:pt>
                <c:pt idx="175">
                  <c:v>1398-11-21</c:v>
                </c:pt>
                <c:pt idx="176">
                  <c:v>1398-11-23</c:v>
                </c:pt>
                <c:pt idx="177">
                  <c:v>1398-11-26</c:v>
                </c:pt>
                <c:pt idx="178">
                  <c:v>1398-11-27</c:v>
                </c:pt>
                <c:pt idx="179">
                  <c:v>1398-11-28</c:v>
                </c:pt>
                <c:pt idx="180">
                  <c:v>1398-11-29</c:v>
                </c:pt>
                <c:pt idx="181">
                  <c:v>1398-11-30</c:v>
                </c:pt>
                <c:pt idx="182">
                  <c:v>1398-12-03</c:v>
                </c:pt>
                <c:pt idx="183">
                  <c:v>1398-12-04</c:v>
                </c:pt>
                <c:pt idx="184">
                  <c:v>1398-12-05</c:v>
                </c:pt>
                <c:pt idx="185">
                  <c:v>1398-12-06</c:v>
                </c:pt>
                <c:pt idx="186">
                  <c:v>1398-12-07</c:v>
                </c:pt>
                <c:pt idx="187">
                  <c:v>1398-12-10</c:v>
                </c:pt>
                <c:pt idx="188">
                  <c:v>1398-12-11</c:v>
                </c:pt>
                <c:pt idx="189">
                  <c:v>1398-12-12</c:v>
                </c:pt>
                <c:pt idx="190">
                  <c:v>1398-12-13</c:v>
                </c:pt>
                <c:pt idx="191">
                  <c:v>1398-12-14</c:v>
                </c:pt>
                <c:pt idx="192">
                  <c:v>1398-12-17</c:v>
                </c:pt>
                <c:pt idx="193">
                  <c:v>1398-12-19</c:v>
                </c:pt>
                <c:pt idx="194">
                  <c:v>1398-12-20</c:v>
                </c:pt>
                <c:pt idx="195">
                  <c:v>1398-12-21</c:v>
                </c:pt>
                <c:pt idx="196">
                  <c:v>1398-12-24</c:v>
                </c:pt>
                <c:pt idx="197">
                  <c:v>1398-12-25</c:v>
                </c:pt>
                <c:pt idx="198">
                  <c:v>1398-12-26</c:v>
                </c:pt>
                <c:pt idx="199">
                  <c:v>1398-12-27</c:v>
                </c:pt>
                <c:pt idx="200">
                  <c:v>1398-12-28</c:v>
                </c:pt>
                <c:pt idx="201">
                  <c:v>1399-01-05</c:v>
                </c:pt>
                <c:pt idx="202">
                  <c:v>1399-01-06</c:v>
                </c:pt>
                <c:pt idx="203">
                  <c:v>1399-01-09</c:v>
                </c:pt>
                <c:pt idx="204">
                  <c:v>1399-01-10</c:v>
                </c:pt>
                <c:pt idx="205">
                  <c:v>1399-01-11</c:v>
                </c:pt>
                <c:pt idx="206">
                  <c:v>1399-01-16</c:v>
                </c:pt>
                <c:pt idx="207">
                  <c:v>1399-01-17</c:v>
                </c:pt>
                <c:pt idx="208">
                  <c:v>1399-01-18</c:v>
                </c:pt>
                <c:pt idx="209">
                  <c:v>1399-01-19</c:v>
                </c:pt>
                <c:pt idx="210">
                  <c:v>1399-01-20</c:v>
                </c:pt>
                <c:pt idx="211">
                  <c:v>1399-01-23</c:v>
                </c:pt>
                <c:pt idx="212">
                  <c:v>1399-01-24</c:v>
                </c:pt>
                <c:pt idx="213">
                  <c:v>1399-01-25</c:v>
                </c:pt>
                <c:pt idx="214">
                  <c:v>1399-01-26</c:v>
                </c:pt>
                <c:pt idx="215">
                  <c:v>1399-01-27</c:v>
                </c:pt>
                <c:pt idx="216">
                  <c:v>1399-01-30</c:v>
                </c:pt>
                <c:pt idx="217">
                  <c:v>1399-01-31</c:v>
                </c:pt>
                <c:pt idx="218">
                  <c:v>1399-02-01</c:v>
                </c:pt>
                <c:pt idx="219">
                  <c:v>1399-02-02</c:v>
                </c:pt>
                <c:pt idx="220">
                  <c:v>1399-02-03</c:v>
                </c:pt>
                <c:pt idx="221">
                  <c:v>1399-02-06</c:v>
                </c:pt>
                <c:pt idx="222">
                  <c:v>1399-02-07</c:v>
                </c:pt>
                <c:pt idx="223">
                  <c:v>1399-02-08</c:v>
                </c:pt>
                <c:pt idx="224">
                  <c:v>1399-02-09</c:v>
                </c:pt>
                <c:pt idx="225">
                  <c:v>1399-02-10</c:v>
                </c:pt>
                <c:pt idx="226">
                  <c:v>1399-02-13</c:v>
                </c:pt>
                <c:pt idx="227">
                  <c:v>1399-02-14</c:v>
                </c:pt>
                <c:pt idx="228">
                  <c:v>1399-02-15</c:v>
                </c:pt>
                <c:pt idx="229">
                  <c:v>1399-02-16</c:v>
                </c:pt>
                <c:pt idx="230">
                  <c:v>1399-02-17</c:v>
                </c:pt>
                <c:pt idx="231">
                  <c:v>1399-02-20</c:v>
                </c:pt>
                <c:pt idx="232">
                  <c:v>1399-02-21</c:v>
                </c:pt>
                <c:pt idx="233">
                  <c:v>1399-02-22</c:v>
                </c:pt>
                <c:pt idx="234">
                  <c:v>1399-02-23</c:v>
                </c:pt>
                <c:pt idx="235">
                  <c:v>1399-02-24</c:v>
                </c:pt>
                <c:pt idx="236">
                  <c:v>1399-02-27</c:v>
                </c:pt>
                <c:pt idx="237">
                  <c:v>1399-02-28</c:v>
                </c:pt>
                <c:pt idx="238">
                  <c:v>1399-02-29</c:v>
                </c:pt>
                <c:pt idx="239">
                  <c:v>1399-02-30</c:v>
                </c:pt>
                <c:pt idx="240">
                  <c:v>1399-02-31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1.2608759633536692</c:v>
                </c:pt>
                <c:pt idx="1">
                  <c:v>1.2595240445502034</c:v>
                </c:pt>
                <c:pt idx="2">
                  <c:v>1.2504927549015594</c:v>
                </c:pt>
                <c:pt idx="3">
                  <c:v>1.2795735764052596</c:v>
                </c:pt>
                <c:pt idx="4">
                  <c:v>1.3305614130321315</c:v>
                </c:pt>
                <c:pt idx="5">
                  <c:v>1.3474452554744523</c:v>
                </c:pt>
                <c:pt idx="6">
                  <c:v>1.3279465212876427</c:v>
                </c:pt>
                <c:pt idx="7">
                  <c:v>1.3534780567154665</c:v>
                </c:pt>
                <c:pt idx="8">
                  <c:v>1.3748597997857237</c:v>
                </c:pt>
                <c:pt idx="9">
                  <c:v>1.3646035148861047</c:v>
                </c:pt>
                <c:pt idx="10">
                  <c:v>1.3938715900615422</c:v>
                </c:pt>
                <c:pt idx="11">
                  <c:v>1.3966970276996289</c:v>
                </c:pt>
                <c:pt idx="12">
                  <c:v>1.4043719550147578</c:v>
                </c:pt>
                <c:pt idx="13">
                  <c:v>1.4346283780259035</c:v>
                </c:pt>
                <c:pt idx="14">
                  <c:v>1.4296623631570049</c:v>
                </c:pt>
                <c:pt idx="15">
                  <c:v>1.4027163925596748</c:v>
                </c:pt>
                <c:pt idx="16">
                  <c:v>1.3245985452756601</c:v>
                </c:pt>
                <c:pt idx="17">
                  <c:v>1.2686335002654654</c:v>
                </c:pt>
                <c:pt idx="18">
                  <c:v>1.2053554745779738</c:v>
                </c:pt>
                <c:pt idx="19">
                  <c:v>1.1482486367130851</c:v>
                </c:pt>
                <c:pt idx="20">
                  <c:v>1.1705376952440485</c:v>
                </c:pt>
                <c:pt idx="21">
                  <c:v>1.1646017153269761</c:v>
                </c:pt>
                <c:pt idx="22">
                  <c:v>1.1280631552771996</c:v>
                </c:pt>
                <c:pt idx="23">
                  <c:v>1.1895787725322946</c:v>
                </c:pt>
                <c:pt idx="24">
                  <c:v>1.2325033875419393</c:v>
                </c:pt>
                <c:pt idx="25">
                  <c:v>1.2157847485157744</c:v>
                </c:pt>
                <c:pt idx="26">
                  <c:v>1.2841711539090683</c:v>
                </c:pt>
                <c:pt idx="27">
                  <c:v>1.2644226374233911</c:v>
                </c:pt>
                <c:pt idx="28">
                  <c:v>1.184720473947428</c:v>
                </c:pt>
                <c:pt idx="29">
                  <c:v>1.1908388246215451</c:v>
                </c:pt>
                <c:pt idx="30">
                  <c:v>1.244475352197524</c:v>
                </c:pt>
                <c:pt idx="31">
                  <c:v>1.2436891361567972</c:v>
                </c:pt>
                <c:pt idx="32">
                  <c:v>1.2519115131460454</c:v>
                </c:pt>
                <c:pt idx="33">
                  <c:v>1.2885230973975657</c:v>
                </c:pt>
                <c:pt idx="34">
                  <c:v>1.3281829980754356</c:v>
                </c:pt>
                <c:pt idx="35">
                  <c:v>1.343832996843954</c:v>
                </c:pt>
                <c:pt idx="36">
                  <c:v>1.2779398370122874</c:v>
                </c:pt>
                <c:pt idx="37">
                  <c:v>1.2897476630466556</c:v>
                </c:pt>
                <c:pt idx="38">
                  <c:v>1.2865583601152872</c:v>
                </c:pt>
                <c:pt idx="39">
                  <c:v>1.3053729425810587</c:v>
                </c:pt>
                <c:pt idx="40">
                  <c:v>1.3252318689225198</c:v>
                </c:pt>
                <c:pt idx="41">
                  <c:v>1.3125421939666242</c:v>
                </c:pt>
                <c:pt idx="42">
                  <c:v>1.3327872364176137</c:v>
                </c:pt>
                <c:pt idx="43">
                  <c:v>1.3187054975133297</c:v>
                </c:pt>
                <c:pt idx="44">
                  <c:v>1.2553574566558723</c:v>
                </c:pt>
                <c:pt idx="45">
                  <c:v>1.2176827345604786</c:v>
                </c:pt>
                <c:pt idx="46">
                  <c:v>1.1659740577854478</c:v>
                </c:pt>
                <c:pt idx="47">
                  <c:v>1.0998462535125255</c:v>
                </c:pt>
                <c:pt idx="48">
                  <c:v>1.0528535884657928</c:v>
                </c:pt>
                <c:pt idx="49">
                  <c:v>1.0548657579147225</c:v>
                </c:pt>
                <c:pt idx="50">
                  <c:v>0.99846036528400584</c:v>
                </c:pt>
                <c:pt idx="51">
                  <c:v>0.91641223956204376</c:v>
                </c:pt>
                <c:pt idx="52">
                  <c:v>0.91012779186791271</c:v>
                </c:pt>
                <c:pt idx="53">
                  <c:v>0.9411745599201955</c:v>
                </c:pt>
                <c:pt idx="54">
                  <c:v>0.98332429554047707</c:v>
                </c:pt>
                <c:pt idx="55">
                  <c:v>0.97916410768433737</c:v>
                </c:pt>
                <c:pt idx="56">
                  <c:v>1.0338158006328841</c:v>
                </c:pt>
                <c:pt idx="57">
                  <c:v>0.99656632630069875</c:v>
                </c:pt>
                <c:pt idx="58">
                  <c:v>1.000292381256759</c:v>
                </c:pt>
                <c:pt idx="59">
                  <c:v>0.9990070992079727</c:v>
                </c:pt>
                <c:pt idx="60">
                  <c:v>0.98077930226534527</c:v>
                </c:pt>
                <c:pt idx="61">
                  <c:v>0.96965343258952008</c:v>
                </c:pt>
                <c:pt idx="62">
                  <c:v>0.9664312624442517</c:v>
                </c:pt>
                <c:pt idx="63">
                  <c:v>1.0160258323083413</c:v>
                </c:pt>
                <c:pt idx="64">
                  <c:v>1.00941511524998</c:v>
                </c:pt>
                <c:pt idx="65">
                  <c:v>0.98614857093659714</c:v>
                </c:pt>
                <c:pt idx="66">
                  <c:v>1.0775583582841137</c:v>
                </c:pt>
                <c:pt idx="67">
                  <c:v>1.0812534339631164</c:v>
                </c:pt>
                <c:pt idx="68">
                  <c:v>1.0796652377460449</c:v>
                </c:pt>
                <c:pt idx="69">
                  <c:v>1.1363092702293329</c:v>
                </c:pt>
                <c:pt idx="70">
                  <c:v>1.1453737980781851</c:v>
                </c:pt>
                <c:pt idx="71">
                  <c:v>1.1350441603180847</c:v>
                </c:pt>
                <c:pt idx="72">
                  <c:v>1.1546936355916886</c:v>
                </c:pt>
                <c:pt idx="73">
                  <c:v>1.1480595181106508</c:v>
                </c:pt>
                <c:pt idx="74">
                  <c:v>1.1405513439836139</c:v>
                </c:pt>
                <c:pt idx="75">
                  <c:v>1.0571323219645046</c:v>
                </c:pt>
                <c:pt idx="76">
                  <c:v>1.058972399935767</c:v>
                </c:pt>
                <c:pt idx="77">
                  <c:v>0.94814959245376484</c:v>
                </c:pt>
                <c:pt idx="78">
                  <c:v>0.86041045219696444</c:v>
                </c:pt>
                <c:pt idx="79">
                  <c:v>0.91196538406164396</c:v>
                </c:pt>
                <c:pt idx="80">
                  <c:v>0.91117795635655918</c:v>
                </c:pt>
                <c:pt idx="81">
                  <c:v>0.97974986794045726</c:v>
                </c:pt>
                <c:pt idx="82">
                  <c:v>0.94474845648914885</c:v>
                </c:pt>
                <c:pt idx="83">
                  <c:v>0.90467794375912103</c:v>
                </c:pt>
                <c:pt idx="84">
                  <c:v>0.89784714220395956</c:v>
                </c:pt>
                <c:pt idx="85">
                  <c:v>0.82255095402426526</c:v>
                </c:pt>
                <c:pt idx="86">
                  <c:v>0.79757413820974365</c:v>
                </c:pt>
                <c:pt idx="87">
                  <c:v>0.74006113995222123</c:v>
                </c:pt>
                <c:pt idx="88">
                  <c:v>0.67150455141873056</c:v>
                </c:pt>
                <c:pt idx="89">
                  <c:v>0.67436788994486396</c:v>
                </c:pt>
                <c:pt idx="90">
                  <c:v>0.70088952795982551</c:v>
                </c:pt>
                <c:pt idx="91">
                  <c:v>0.72941868717978586</c:v>
                </c:pt>
                <c:pt idx="92">
                  <c:v>0.70828381640675064</c:v>
                </c:pt>
                <c:pt idx="93">
                  <c:v>0.77445932816912433</c:v>
                </c:pt>
                <c:pt idx="94">
                  <c:v>0.83839317180931072</c:v>
                </c:pt>
                <c:pt idx="95">
                  <c:v>0.80367782044107838</c:v>
                </c:pt>
                <c:pt idx="96">
                  <c:v>0.76709325765665626</c:v>
                </c:pt>
                <c:pt idx="97">
                  <c:v>0.76526105362988717</c:v>
                </c:pt>
                <c:pt idx="98">
                  <c:v>0.7711302068795105</c:v>
                </c:pt>
                <c:pt idx="99">
                  <c:v>0.66881827116607551</c:v>
                </c:pt>
                <c:pt idx="100">
                  <c:v>0.65271726663680352</c:v>
                </c:pt>
                <c:pt idx="101">
                  <c:v>0.68543375548231533</c:v>
                </c:pt>
                <c:pt idx="102">
                  <c:v>0.6216692703941864</c:v>
                </c:pt>
                <c:pt idx="103">
                  <c:v>0.60184230196687061</c:v>
                </c:pt>
                <c:pt idx="104">
                  <c:v>0.62941576503004359</c:v>
                </c:pt>
                <c:pt idx="105">
                  <c:v>0.67096640004489561</c:v>
                </c:pt>
                <c:pt idx="106">
                  <c:v>0.70512626753562357</c:v>
                </c:pt>
                <c:pt idx="107">
                  <c:v>0.72757022007780092</c:v>
                </c:pt>
                <c:pt idx="108">
                  <c:v>0.68677246855258001</c:v>
                </c:pt>
                <c:pt idx="109">
                  <c:v>0.66648869798247468</c:v>
                </c:pt>
                <c:pt idx="110">
                  <c:v>0.66801209921289129</c:v>
                </c:pt>
                <c:pt idx="111">
                  <c:v>0.65057000645411689</c:v>
                </c:pt>
                <c:pt idx="112">
                  <c:v>0.66163575492049476</c:v>
                </c:pt>
                <c:pt idx="113">
                  <c:v>0.66515894891284644</c:v>
                </c:pt>
                <c:pt idx="114">
                  <c:v>0.65906760871397352</c:v>
                </c:pt>
                <c:pt idx="115">
                  <c:v>0.66576532952362544</c:v>
                </c:pt>
                <c:pt idx="116">
                  <c:v>0.67345657207158105</c:v>
                </c:pt>
                <c:pt idx="117">
                  <c:v>0.66139866978904216</c:v>
                </c:pt>
                <c:pt idx="118">
                  <c:v>0.66303622247863414</c:v>
                </c:pt>
                <c:pt idx="119">
                  <c:v>0.67586020001725355</c:v>
                </c:pt>
                <c:pt idx="120">
                  <c:v>0.70911347376933032</c:v>
                </c:pt>
                <c:pt idx="121">
                  <c:v>0.76180033498945887</c:v>
                </c:pt>
                <c:pt idx="122">
                  <c:v>0.75454038159103365</c:v>
                </c:pt>
                <c:pt idx="123">
                  <c:v>0.75476381725582242</c:v>
                </c:pt>
                <c:pt idx="124">
                  <c:v>0.77123900196456474</c:v>
                </c:pt>
                <c:pt idx="125">
                  <c:v>0.83697825263105052</c:v>
                </c:pt>
                <c:pt idx="126">
                  <c:v>0.91435660069624869</c:v>
                </c:pt>
                <c:pt idx="127">
                  <c:v>0.9150431100994143</c:v>
                </c:pt>
                <c:pt idx="128">
                  <c:v>0.9589073291482495</c:v>
                </c:pt>
                <c:pt idx="129">
                  <c:v>1.0176431088907489</c:v>
                </c:pt>
                <c:pt idx="130">
                  <c:v>1.008261765309844</c:v>
                </c:pt>
                <c:pt idx="131">
                  <c:v>0.9997499945882371</c:v>
                </c:pt>
                <c:pt idx="132">
                  <c:v>1.02648497872985</c:v>
                </c:pt>
                <c:pt idx="133">
                  <c:v>1.0342454846904685</c:v>
                </c:pt>
                <c:pt idx="134">
                  <c:v>1.0312431531117432</c:v>
                </c:pt>
                <c:pt idx="135">
                  <c:v>1.0569793434285328</c:v>
                </c:pt>
                <c:pt idx="136">
                  <c:v>1.0616074562099835</c:v>
                </c:pt>
                <c:pt idx="137">
                  <c:v>1.0722929587631969</c:v>
                </c:pt>
                <c:pt idx="138">
                  <c:v>1.0977703458256656</c:v>
                </c:pt>
                <c:pt idx="139">
                  <c:v>1.1298031138231304</c:v>
                </c:pt>
                <c:pt idx="140">
                  <c:v>1.189109395262204</c:v>
                </c:pt>
                <c:pt idx="141">
                  <c:v>1.232997360248739</c:v>
                </c:pt>
                <c:pt idx="142">
                  <c:v>1.2580813200926944</c:v>
                </c:pt>
                <c:pt idx="143">
                  <c:v>1.3209374487452843</c:v>
                </c:pt>
                <c:pt idx="144">
                  <c:v>1.3363778894277276</c:v>
                </c:pt>
                <c:pt idx="145">
                  <c:v>1.3461816293943984</c:v>
                </c:pt>
                <c:pt idx="146">
                  <c:v>1.347729616976963</c:v>
                </c:pt>
                <c:pt idx="147">
                  <c:v>1.3927808930597778</c:v>
                </c:pt>
                <c:pt idx="148">
                  <c:v>1.3794733586756682</c:v>
                </c:pt>
                <c:pt idx="149">
                  <c:v>1.3890654023660542</c:v>
                </c:pt>
                <c:pt idx="150">
                  <c:v>1.2771970208877579</c:v>
                </c:pt>
                <c:pt idx="151">
                  <c:v>1.2664403771127715</c:v>
                </c:pt>
                <c:pt idx="152">
                  <c:v>1.2172604559542464</c:v>
                </c:pt>
                <c:pt idx="153">
                  <c:v>1.1989440574174219</c:v>
                </c:pt>
                <c:pt idx="154">
                  <c:v>1.2333390086364746</c:v>
                </c:pt>
                <c:pt idx="155">
                  <c:v>1.3292407726391686</c:v>
                </c:pt>
                <c:pt idx="156">
                  <c:v>1.4151656567498505</c:v>
                </c:pt>
                <c:pt idx="157">
                  <c:v>1.4145844046858147</c:v>
                </c:pt>
                <c:pt idx="158">
                  <c:v>1.4233862041601801</c:v>
                </c:pt>
                <c:pt idx="159">
                  <c:v>1.4856769815539814</c:v>
                </c:pt>
                <c:pt idx="160">
                  <c:v>1.4967173838770829</c:v>
                </c:pt>
                <c:pt idx="161">
                  <c:v>1.4882618624329376</c:v>
                </c:pt>
                <c:pt idx="162">
                  <c:v>1.4540342771486685</c:v>
                </c:pt>
                <c:pt idx="163">
                  <c:v>1.4832360820073069</c:v>
                </c:pt>
                <c:pt idx="164">
                  <c:v>1.510077137874847</c:v>
                </c:pt>
                <c:pt idx="165">
                  <c:v>1.5264213399236963</c:v>
                </c:pt>
                <c:pt idx="166">
                  <c:v>1.597963923415072</c:v>
                </c:pt>
                <c:pt idx="167">
                  <c:v>1.6236145724627575</c:v>
                </c:pt>
                <c:pt idx="168">
                  <c:v>1.6155797654241506</c:v>
                </c:pt>
                <c:pt idx="169">
                  <c:v>1.6355462756381649</c:v>
                </c:pt>
                <c:pt idx="170">
                  <c:v>1.7293886366745856</c:v>
                </c:pt>
                <c:pt idx="171">
                  <c:v>1.7543738385240228</c:v>
                </c:pt>
                <c:pt idx="172">
                  <c:v>1.7841760066935994</c:v>
                </c:pt>
                <c:pt idx="173">
                  <c:v>1.8250576843056141</c:v>
                </c:pt>
                <c:pt idx="174">
                  <c:v>1.8439360884899729</c:v>
                </c:pt>
                <c:pt idx="175">
                  <c:v>1.8416723819740302</c:v>
                </c:pt>
                <c:pt idx="176">
                  <c:v>1.9047600445192763</c:v>
                </c:pt>
                <c:pt idx="177">
                  <c:v>1.9167003463510657</c:v>
                </c:pt>
                <c:pt idx="178">
                  <c:v>1.9819811461786161</c:v>
                </c:pt>
                <c:pt idx="179">
                  <c:v>2.0088859152814251</c:v>
                </c:pt>
                <c:pt idx="180">
                  <c:v>1.9886087205875929</c:v>
                </c:pt>
                <c:pt idx="181">
                  <c:v>2.0433744154883202</c:v>
                </c:pt>
                <c:pt idx="182">
                  <c:v>2.0665583119475333</c:v>
                </c:pt>
                <c:pt idx="183">
                  <c:v>2.1949312349908747</c:v>
                </c:pt>
                <c:pt idx="184">
                  <c:v>2.2145463995747425</c:v>
                </c:pt>
                <c:pt idx="185">
                  <c:v>2.2944980065125882</c:v>
                </c:pt>
                <c:pt idx="186">
                  <c:v>2.2845483244978508</c:v>
                </c:pt>
                <c:pt idx="187">
                  <c:v>2.0791244906183683</c:v>
                </c:pt>
                <c:pt idx="188">
                  <c:v>2.1053571125270509</c:v>
                </c:pt>
                <c:pt idx="189">
                  <c:v>2.1735571328875927</c:v>
                </c:pt>
                <c:pt idx="190">
                  <c:v>2.304173607055215</c:v>
                </c:pt>
                <c:pt idx="191">
                  <c:v>2.3586455315372321</c:v>
                </c:pt>
                <c:pt idx="192">
                  <c:v>2.3411455232484215</c:v>
                </c:pt>
                <c:pt idx="193">
                  <c:v>2.2496329420521555</c:v>
                </c:pt>
                <c:pt idx="194">
                  <c:v>2.1651958126774096</c:v>
                </c:pt>
                <c:pt idx="195">
                  <c:v>2.1994602924100333</c:v>
                </c:pt>
                <c:pt idx="196">
                  <c:v>2.0875605687744012</c:v>
                </c:pt>
                <c:pt idx="197">
                  <c:v>2.0330279196085086</c:v>
                </c:pt>
                <c:pt idx="198">
                  <c:v>2.0770266990291262</c:v>
                </c:pt>
                <c:pt idx="199">
                  <c:v>2.0018833074926139</c:v>
                </c:pt>
                <c:pt idx="200">
                  <c:v>2.0546208587115573</c:v>
                </c:pt>
                <c:pt idx="201">
                  <c:v>2.0077759223725797</c:v>
                </c:pt>
                <c:pt idx="202">
                  <c:v>2.0461240357189396</c:v>
                </c:pt>
                <c:pt idx="203">
                  <c:v>2.0867004651567185</c:v>
                </c:pt>
                <c:pt idx="204">
                  <c:v>2.1020642210179945</c:v>
                </c:pt>
                <c:pt idx="205">
                  <c:v>2.0653826477352677</c:v>
                </c:pt>
                <c:pt idx="206">
                  <c:v>2.1665380037199844</c:v>
                </c:pt>
                <c:pt idx="207">
                  <c:v>2.192498915258914</c:v>
                </c:pt>
                <c:pt idx="208">
                  <c:v>2.1379649822851303</c:v>
                </c:pt>
                <c:pt idx="209">
                  <c:v>2.1473310566579267</c:v>
                </c:pt>
                <c:pt idx="210">
                  <c:v>2.2235012637554505</c:v>
                </c:pt>
                <c:pt idx="211">
                  <c:v>2.2586603997630474</c:v>
                </c:pt>
                <c:pt idx="212">
                  <c:v>2.3139108690311998</c:v>
                </c:pt>
                <c:pt idx="213">
                  <c:v>2.3115181597600758</c:v>
                </c:pt>
                <c:pt idx="214">
                  <c:v>2.2895279088733576</c:v>
                </c:pt>
                <c:pt idx="215">
                  <c:v>2.3290451921684023</c:v>
                </c:pt>
                <c:pt idx="216">
                  <c:v>2.4267226068082048</c:v>
                </c:pt>
                <c:pt idx="217">
                  <c:v>2.5190866929037083</c:v>
                </c:pt>
                <c:pt idx="218">
                  <c:v>2.5132522999834497</c:v>
                </c:pt>
                <c:pt idx="219">
                  <c:v>2.5966802746831461</c:v>
                </c:pt>
                <c:pt idx="220">
                  <c:v>2.7113059341818095</c:v>
                </c:pt>
                <c:pt idx="221">
                  <c:v>2.7645094001085262</c:v>
                </c:pt>
                <c:pt idx="222">
                  <c:v>2.9046865584714321</c:v>
                </c:pt>
                <c:pt idx="223">
                  <c:v>3.0447376015183076</c:v>
                </c:pt>
                <c:pt idx="224">
                  <c:v>3.1513653902871228</c:v>
                </c:pt>
                <c:pt idx="225">
                  <c:v>3.2774238409176606</c:v>
                </c:pt>
                <c:pt idx="226">
                  <c:v>3.3843861302527811</c:v>
                </c:pt>
                <c:pt idx="227">
                  <c:v>3.4501820144125963</c:v>
                </c:pt>
                <c:pt idx="228">
                  <c:v>3.519461863350597</c:v>
                </c:pt>
                <c:pt idx="229">
                  <c:v>3.4549340735726393</c:v>
                </c:pt>
                <c:pt idx="230">
                  <c:v>3.3542686037109464</c:v>
                </c:pt>
                <c:pt idx="231">
                  <c:v>3.5533777743461163</c:v>
                </c:pt>
                <c:pt idx="232">
                  <c:v>3.8338874973009993</c:v>
                </c:pt>
                <c:pt idx="233">
                  <c:v>4.0325541998423606</c:v>
                </c:pt>
                <c:pt idx="234">
                  <c:v>3.8330905854480912</c:v>
                </c:pt>
                <c:pt idx="235">
                  <c:v>3.8655923432824189</c:v>
                </c:pt>
                <c:pt idx="236">
                  <c:v>3.8389210331980363</c:v>
                </c:pt>
                <c:pt idx="237">
                  <c:v>3.6616237412257036</c:v>
                </c:pt>
                <c:pt idx="238">
                  <c:v>3.6998700615453206</c:v>
                </c:pt>
                <c:pt idx="239">
                  <c:v>3.7490044915642189</c:v>
                </c:pt>
                <c:pt idx="240">
                  <c:v>3.6381662504459511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1398-02-31</c:v>
                </c:pt>
                <c:pt idx="1">
                  <c:v>1398-03-01</c:v>
                </c:pt>
                <c:pt idx="2">
                  <c:v>1398-03-04</c:v>
                </c:pt>
                <c:pt idx="3">
                  <c:v>1398-03-05</c:v>
                </c:pt>
                <c:pt idx="4">
                  <c:v>1398-03-07</c:v>
                </c:pt>
                <c:pt idx="5">
                  <c:v>1398-03-08</c:v>
                </c:pt>
                <c:pt idx="6">
                  <c:v>1398-03-11</c:v>
                </c:pt>
                <c:pt idx="7">
                  <c:v>1398-03-12</c:v>
                </c:pt>
                <c:pt idx="8">
                  <c:v>1398-03-13</c:v>
                </c:pt>
                <c:pt idx="9">
                  <c:v>1398-03-18</c:v>
                </c:pt>
                <c:pt idx="10">
                  <c:v>1398-03-19</c:v>
                </c:pt>
                <c:pt idx="11">
                  <c:v>1398-03-20</c:v>
                </c:pt>
                <c:pt idx="12">
                  <c:v>1398-03-21</c:v>
                </c:pt>
                <c:pt idx="13">
                  <c:v>1398-03-22</c:v>
                </c:pt>
                <c:pt idx="14">
                  <c:v>1398-03-25</c:v>
                </c:pt>
                <c:pt idx="15">
                  <c:v>1398-03-26</c:v>
                </c:pt>
                <c:pt idx="16">
                  <c:v>1398-03-27</c:v>
                </c:pt>
                <c:pt idx="17">
                  <c:v>1398-03-28</c:v>
                </c:pt>
                <c:pt idx="18">
                  <c:v>1398-03-29</c:v>
                </c:pt>
                <c:pt idx="19">
                  <c:v>1398-04-01</c:v>
                </c:pt>
                <c:pt idx="20">
                  <c:v>1398-04-02</c:v>
                </c:pt>
                <c:pt idx="21">
                  <c:v>1398-04-03</c:v>
                </c:pt>
                <c:pt idx="22">
                  <c:v>1398-04-04</c:v>
                </c:pt>
                <c:pt idx="23">
                  <c:v>1398-04-05</c:v>
                </c:pt>
                <c:pt idx="24">
                  <c:v>1398-04-09</c:v>
                </c:pt>
                <c:pt idx="25">
                  <c:v>1398-04-10</c:v>
                </c:pt>
                <c:pt idx="26">
                  <c:v>1398-04-11</c:v>
                </c:pt>
                <c:pt idx="27">
                  <c:v>1398-04-12</c:v>
                </c:pt>
                <c:pt idx="28">
                  <c:v>1398-04-15</c:v>
                </c:pt>
                <c:pt idx="29">
                  <c:v>1398-04-16</c:v>
                </c:pt>
                <c:pt idx="30">
                  <c:v>1398-04-17</c:v>
                </c:pt>
                <c:pt idx="31">
                  <c:v>1398-04-18</c:v>
                </c:pt>
                <c:pt idx="32">
                  <c:v>1398-04-19</c:v>
                </c:pt>
                <c:pt idx="33">
                  <c:v>1398-04-22</c:v>
                </c:pt>
                <c:pt idx="34">
                  <c:v>1398-04-23</c:v>
                </c:pt>
                <c:pt idx="35">
                  <c:v>1398-04-24</c:v>
                </c:pt>
                <c:pt idx="36">
                  <c:v>1398-04-25</c:v>
                </c:pt>
                <c:pt idx="37">
                  <c:v>1398-04-26</c:v>
                </c:pt>
                <c:pt idx="38">
                  <c:v>1398-04-29</c:v>
                </c:pt>
                <c:pt idx="39">
                  <c:v>1398-04-30</c:v>
                </c:pt>
                <c:pt idx="40">
                  <c:v>1398-04-31</c:v>
                </c:pt>
                <c:pt idx="41">
                  <c:v>1398-05-01</c:v>
                </c:pt>
                <c:pt idx="42">
                  <c:v>1398-05-02</c:v>
                </c:pt>
                <c:pt idx="43">
                  <c:v>1398-05-05</c:v>
                </c:pt>
                <c:pt idx="44">
                  <c:v>1398-05-06</c:v>
                </c:pt>
                <c:pt idx="45">
                  <c:v>1398-05-07</c:v>
                </c:pt>
                <c:pt idx="46">
                  <c:v>1398-05-08</c:v>
                </c:pt>
                <c:pt idx="47">
                  <c:v>1398-05-09</c:v>
                </c:pt>
                <c:pt idx="48">
                  <c:v>1398-05-12</c:v>
                </c:pt>
                <c:pt idx="49">
                  <c:v>1398-05-13</c:v>
                </c:pt>
                <c:pt idx="50">
                  <c:v>1398-05-14</c:v>
                </c:pt>
                <c:pt idx="51">
                  <c:v>1398-05-15</c:v>
                </c:pt>
                <c:pt idx="52">
                  <c:v>1398-05-16</c:v>
                </c:pt>
                <c:pt idx="53">
                  <c:v>1398-05-19</c:v>
                </c:pt>
                <c:pt idx="54">
                  <c:v>1398-05-20</c:v>
                </c:pt>
                <c:pt idx="55">
                  <c:v>1398-05-22</c:v>
                </c:pt>
                <c:pt idx="56">
                  <c:v>1398-05-23</c:v>
                </c:pt>
                <c:pt idx="57">
                  <c:v>1398-05-26</c:v>
                </c:pt>
                <c:pt idx="58">
                  <c:v>1398-05-27</c:v>
                </c:pt>
                <c:pt idx="59">
                  <c:v>1398-05-28</c:v>
                </c:pt>
                <c:pt idx="60">
                  <c:v>1398-05-30</c:v>
                </c:pt>
                <c:pt idx="61">
                  <c:v>1398-06-02</c:v>
                </c:pt>
                <c:pt idx="62">
                  <c:v>1398-06-03</c:v>
                </c:pt>
                <c:pt idx="63">
                  <c:v>1398-06-04</c:v>
                </c:pt>
                <c:pt idx="64">
                  <c:v>1398-06-05</c:v>
                </c:pt>
                <c:pt idx="65">
                  <c:v>1398-06-06</c:v>
                </c:pt>
                <c:pt idx="66">
                  <c:v>1398-06-09</c:v>
                </c:pt>
                <c:pt idx="67">
                  <c:v>1398-06-10</c:v>
                </c:pt>
                <c:pt idx="68">
                  <c:v>1398-06-11</c:v>
                </c:pt>
                <c:pt idx="69">
                  <c:v>1398-06-12</c:v>
                </c:pt>
                <c:pt idx="70">
                  <c:v>1398-06-13</c:v>
                </c:pt>
                <c:pt idx="71">
                  <c:v>1398-06-16</c:v>
                </c:pt>
                <c:pt idx="72">
                  <c:v>1398-06-17</c:v>
                </c:pt>
                <c:pt idx="73">
                  <c:v>1398-06-20</c:v>
                </c:pt>
                <c:pt idx="74">
                  <c:v>1398-06-23</c:v>
                </c:pt>
                <c:pt idx="75">
                  <c:v>1398-06-24</c:v>
                </c:pt>
                <c:pt idx="76">
                  <c:v>1398-06-25</c:v>
                </c:pt>
                <c:pt idx="77">
                  <c:v>1398-06-26</c:v>
                </c:pt>
                <c:pt idx="78">
                  <c:v>1398-06-27</c:v>
                </c:pt>
                <c:pt idx="79">
                  <c:v>1398-06-30</c:v>
                </c:pt>
                <c:pt idx="80">
                  <c:v>1398-06-31</c:v>
                </c:pt>
                <c:pt idx="81">
                  <c:v>1398-07-01</c:v>
                </c:pt>
                <c:pt idx="82">
                  <c:v>1398-07-02</c:v>
                </c:pt>
                <c:pt idx="83">
                  <c:v>1398-07-03</c:v>
                </c:pt>
                <c:pt idx="84">
                  <c:v>1398-07-06</c:v>
                </c:pt>
                <c:pt idx="85">
                  <c:v>1398-07-07</c:v>
                </c:pt>
                <c:pt idx="86">
                  <c:v>1398-07-08</c:v>
                </c:pt>
                <c:pt idx="87">
                  <c:v>1398-07-09</c:v>
                </c:pt>
                <c:pt idx="88">
                  <c:v>1398-07-10</c:v>
                </c:pt>
                <c:pt idx="89">
                  <c:v>1398-07-13</c:v>
                </c:pt>
                <c:pt idx="90">
                  <c:v>1398-07-14</c:v>
                </c:pt>
                <c:pt idx="91">
                  <c:v>1398-07-15</c:v>
                </c:pt>
                <c:pt idx="92">
                  <c:v>1398-07-16</c:v>
                </c:pt>
                <c:pt idx="93">
                  <c:v>1398-07-17</c:v>
                </c:pt>
                <c:pt idx="94">
                  <c:v>1398-07-20</c:v>
                </c:pt>
                <c:pt idx="95">
                  <c:v>1398-07-21</c:v>
                </c:pt>
                <c:pt idx="96">
                  <c:v>1398-07-22</c:v>
                </c:pt>
                <c:pt idx="97">
                  <c:v>1398-07-23</c:v>
                </c:pt>
                <c:pt idx="98">
                  <c:v>1398-07-24</c:v>
                </c:pt>
                <c:pt idx="99">
                  <c:v>1398-07-28</c:v>
                </c:pt>
                <c:pt idx="100">
                  <c:v>1398-07-29</c:v>
                </c:pt>
                <c:pt idx="101">
                  <c:v>1398-07-30</c:v>
                </c:pt>
                <c:pt idx="102">
                  <c:v>1398-08-01</c:v>
                </c:pt>
                <c:pt idx="103">
                  <c:v>1398-08-04</c:v>
                </c:pt>
                <c:pt idx="104">
                  <c:v>1398-08-06</c:v>
                </c:pt>
                <c:pt idx="105">
                  <c:v>1398-08-08</c:v>
                </c:pt>
                <c:pt idx="106">
                  <c:v>1398-08-11</c:v>
                </c:pt>
                <c:pt idx="107">
                  <c:v>1398-08-12</c:v>
                </c:pt>
                <c:pt idx="108">
                  <c:v>1398-08-13</c:v>
                </c:pt>
                <c:pt idx="109">
                  <c:v>1398-08-14</c:v>
                </c:pt>
                <c:pt idx="110">
                  <c:v>1398-08-18</c:v>
                </c:pt>
                <c:pt idx="111">
                  <c:v>1398-08-19</c:v>
                </c:pt>
                <c:pt idx="112">
                  <c:v>1398-08-20</c:v>
                </c:pt>
                <c:pt idx="113">
                  <c:v>1398-08-21</c:v>
                </c:pt>
                <c:pt idx="114">
                  <c:v>1398-08-22</c:v>
                </c:pt>
                <c:pt idx="115">
                  <c:v>1398-08-25</c:v>
                </c:pt>
                <c:pt idx="116">
                  <c:v>1398-08-26</c:v>
                </c:pt>
                <c:pt idx="117">
                  <c:v>1398-08-27</c:v>
                </c:pt>
                <c:pt idx="118">
                  <c:v>1398-08-28</c:v>
                </c:pt>
                <c:pt idx="119">
                  <c:v>1398-08-29</c:v>
                </c:pt>
                <c:pt idx="120">
                  <c:v>1398-09-02</c:v>
                </c:pt>
                <c:pt idx="121">
                  <c:v>1398-09-03</c:v>
                </c:pt>
                <c:pt idx="122">
                  <c:v>1398-09-04</c:v>
                </c:pt>
                <c:pt idx="123">
                  <c:v>1398-09-05</c:v>
                </c:pt>
                <c:pt idx="124">
                  <c:v>1398-09-06</c:v>
                </c:pt>
                <c:pt idx="125">
                  <c:v>1398-09-09</c:v>
                </c:pt>
                <c:pt idx="126">
                  <c:v>1398-09-10</c:v>
                </c:pt>
                <c:pt idx="127">
                  <c:v>1398-09-11</c:v>
                </c:pt>
                <c:pt idx="128">
                  <c:v>1398-09-12</c:v>
                </c:pt>
                <c:pt idx="129">
                  <c:v>1398-09-13</c:v>
                </c:pt>
                <c:pt idx="130">
                  <c:v>1398-09-16</c:v>
                </c:pt>
                <c:pt idx="131">
                  <c:v>1398-09-17</c:v>
                </c:pt>
                <c:pt idx="132">
                  <c:v>1398-09-18</c:v>
                </c:pt>
                <c:pt idx="133">
                  <c:v>1398-09-19</c:v>
                </c:pt>
                <c:pt idx="134">
                  <c:v>1398-09-20</c:v>
                </c:pt>
                <c:pt idx="135">
                  <c:v>1398-09-23</c:v>
                </c:pt>
                <c:pt idx="136">
                  <c:v>1398-09-24</c:v>
                </c:pt>
                <c:pt idx="137">
                  <c:v>1398-09-25</c:v>
                </c:pt>
                <c:pt idx="138">
                  <c:v>1398-09-26</c:v>
                </c:pt>
                <c:pt idx="139">
                  <c:v>1398-09-27</c:v>
                </c:pt>
                <c:pt idx="140">
                  <c:v>1398-09-30</c:v>
                </c:pt>
                <c:pt idx="141">
                  <c:v>1398-10-01</c:v>
                </c:pt>
                <c:pt idx="142">
                  <c:v>1398-10-02</c:v>
                </c:pt>
                <c:pt idx="143">
                  <c:v>1398-10-03</c:v>
                </c:pt>
                <c:pt idx="144">
                  <c:v>1398-10-04</c:v>
                </c:pt>
                <c:pt idx="145">
                  <c:v>1398-10-07</c:v>
                </c:pt>
                <c:pt idx="146">
                  <c:v>1398-10-08</c:v>
                </c:pt>
                <c:pt idx="147">
                  <c:v>1398-10-09</c:v>
                </c:pt>
                <c:pt idx="148">
                  <c:v>1398-10-10</c:v>
                </c:pt>
                <c:pt idx="149">
                  <c:v>1398-10-11</c:v>
                </c:pt>
                <c:pt idx="150">
                  <c:v>1398-10-14</c:v>
                </c:pt>
                <c:pt idx="151">
                  <c:v>1398-10-15</c:v>
                </c:pt>
                <c:pt idx="152">
                  <c:v>1398-10-17</c:v>
                </c:pt>
                <c:pt idx="153">
                  <c:v>1398-10-18</c:v>
                </c:pt>
                <c:pt idx="154">
                  <c:v>1398-10-21</c:v>
                </c:pt>
                <c:pt idx="155">
                  <c:v>1398-10-22</c:v>
                </c:pt>
                <c:pt idx="156">
                  <c:v>1398-10-23</c:v>
                </c:pt>
                <c:pt idx="157">
                  <c:v>1398-10-24</c:v>
                </c:pt>
                <c:pt idx="158">
                  <c:v>1398-10-25</c:v>
                </c:pt>
                <c:pt idx="159">
                  <c:v>1398-10-28</c:v>
                </c:pt>
                <c:pt idx="160">
                  <c:v>1398-10-29</c:v>
                </c:pt>
                <c:pt idx="161">
                  <c:v>1398-10-30</c:v>
                </c:pt>
                <c:pt idx="162">
                  <c:v>1398-11-01</c:v>
                </c:pt>
                <c:pt idx="163">
                  <c:v>1398-11-02</c:v>
                </c:pt>
                <c:pt idx="164">
                  <c:v>1398-11-05</c:v>
                </c:pt>
                <c:pt idx="165">
                  <c:v>1398-11-06</c:v>
                </c:pt>
                <c:pt idx="166">
                  <c:v>1398-11-07</c:v>
                </c:pt>
                <c:pt idx="167">
                  <c:v>1398-11-08</c:v>
                </c:pt>
                <c:pt idx="168">
                  <c:v>1398-11-12</c:v>
                </c:pt>
                <c:pt idx="169">
                  <c:v>1398-11-13</c:v>
                </c:pt>
                <c:pt idx="170">
                  <c:v>1398-11-14</c:v>
                </c:pt>
                <c:pt idx="171">
                  <c:v>1398-11-15</c:v>
                </c:pt>
                <c:pt idx="172">
                  <c:v>1398-11-16</c:v>
                </c:pt>
                <c:pt idx="173">
                  <c:v>1398-11-19</c:v>
                </c:pt>
                <c:pt idx="174">
                  <c:v>1398-11-20</c:v>
                </c:pt>
                <c:pt idx="175">
                  <c:v>1398-11-21</c:v>
                </c:pt>
                <c:pt idx="176">
                  <c:v>1398-11-23</c:v>
                </c:pt>
                <c:pt idx="177">
                  <c:v>1398-11-26</c:v>
                </c:pt>
                <c:pt idx="178">
                  <c:v>1398-11-27</c:v>
                </c:pt>
                <c:pt idx="179">
                  <c:v>1398-11-28</c:v>
                </c:pt>
                <c:pt idx="180">
                  <c:v>1398-11-29</c:v>
                </c:pt>
                <c:pt idx="181">
                  <c:v>1398-11-30</c:v>
                </c:pt>
                <c:pt idx="182">
                  <c:v>1398-12-03</c:v>
                </c:pt>
                <c:pt idx="183">
                  <c:v>1398-12-04</c:v>
                </c:pt>
                <c:pt idx="184">
                  <c:v>1398-12-05</c:v>
                </c:pt>
                <c:pt idx="185">
                  <c:v>1398-12-06</c:v>
                </c:pt>
                <c:pt idx="186">
                  <c:v>1398-12-07</c:v>
                </c:pt>
                <c:pt idx="187">
                  <c:v>1398-12-10</c:v>
                </c:pt>
                <c:pt idx="188">
                  <c:v>1398-12-11</c:v>
                </c:pt>
                <c:pt idx="189">
                  <c:v>1398-12-12</c:v>
                </c:pt>
                <c:pt idx="190">
                  <c:v>1398-12-13</c:v>
                </c:pt>
                <c:pt idx="191">
                  <c:v>1398-12-14</c:v>
                </c:pt>
                <c:pt idx="192">
                  <c:v>1398-12-17</c:v>
                </c:pt>
                <c:pt idx="193">
                  <c:v>1398-12-19</c:v>
                </c:pt>
                <c:pt idx="194">
                  <c:v>1398-12-20</c:v>
                </c:pt>
                <c:pt idx="195">
                  <c:v>1398-12-21</c:v>
                </c:pt>
                <c:pt idx="196">
                  <c:v>1398-12-24</c:v>
                </c:pt>
                <c:pt idx="197">
                  <c:v>1398-12-25</c:v>
                </c:pt>
                <c:pt idx="198">
                  <c:v>1398-12-26</c:v>
                </c:pt>
                <c:pt idx="199">
                  <c:v>1398-12-27</c:v>
                </c:pt>
                <c:pt idx="200">
                  <c:v>1398-12-28</c:v>
                </c:pt>
                <c:pt idx="201">
                  <c:v>1399-01-05</c:v>
                </c:pt>
                <c:pt idx="202">
                  <c:v>1399-01-06</c:v>
                </c:pt>
                <c:pt idx="203">
                  <c:v>1399-01-09</c:v>
                </c:pt>
                <c:pt idx="204">
                  <c:v>1399-01-10</c:v>
                </c:pt>
                <c:pt idx="205">
                  <c:v>1399-01-11</c:v>
                </c:pt>
                <c:pt idx="206">
                  <c:v>1399-01-16</c:v>
                </c:pt>
                <c:pt idx="207">
                  <c:v>1399-01-17</c:v>
                </c:pt>
                <c:pt idx="208">
                  <c:v>1399-01-18</c:v>
                </c:pt>
                <c:pt idx="209">
                  <c:v>1399-01-19</c:v>
                </c:pt>
                <c:pt idx="210">
                  <c:v>1399-01-20</c:v>
                </c:pt>
                <c:pt idx="211">
                  <c:v>1399-01-23</c:v>
                </c:pt>
                <c:pt idx="212">
                  <c:v>1399-01-24</c:v>
                </c:pt>
                <c:pt idx="213">
                  <c:v>1399-01-25</c:v>
                </c:pt>
                <c:pt idx="214">
                  <c:v>1399-01-26</c:v>
                </c:pt>
                <c:pt idx="215">
                  <c:v>1399-01-27</c:v>
                </c:pt>
                <c:pt idx="216">
                  <c:v>1399-01-30</c:v>
                </c:pt>
                <c:pt idx="217">
                  <c:v>1399-01-31</c:v>
                </c:pt>
                <c:pt idx="218">
                  <c:v>1399-02-01</c:v>
                </c:pt>
                <c:pt idx="219">
                  <c:v>1399-02-02</c:v>
                </c:pt>
                <c:pt idx="220">
                  <c:v>1399-02-03</c:v>
                </c:pt>
                <c:pt idx="221">
                  <c:v>1399-02-06</c:v>
                </c:pt>
                <c:pt idx="222">
                  <c:v>1399-02-07</c:v>
                </c:pt>
                <c:pt idx="223">
                  <c:v>1399-02-08</c:v>
                </c:pt>
                <c:pt idx="224">
                  <c:v>1399-02-09</c:v>
                </c:pt>
                <c:pt idx="225">
                  <c:v>1399-02-10</c:v>
                </c:pt>
                <c:pt idx="226">
                  <c:v>1399-02-13</c:v>
                </c:pt>
                <c:pt idx="227">
                  <c:v>1399-02-14</c:v>
                </c:pt>
                <c:pt idx="228">
                  <c:v>1399-02-15</c:v>
                </c:pt>
                <c:pt idx="229">
                  <c:v>1399-02-16</c:v>
                </c:pt>
                <c:pt idx="230">
                  <c:v>1399-02-17</c:v>
                </c:pt>
                <c:pt idx="231">
                  <c:v>1399-02-20</c:v>
                </c:pt>
                <c:pt idx="232">
                  <c:v>1399-02-21</c:v>
                </c:pt>
                <c:pt idx="233">
                  <c:v>1399-02-22</c:v>
                </c:pt>
                <c:pt idx="234">
                  <c:v>1399-02-23</c:v>
                </c:pt>
                <c:pt idx="235">
                  <c:v>1399-02-24</c:v>
                </c:pt>
                <c:pt idx="236">
                  <c:v>1399-02-27</c:v>
                </c:pt>
                <c:pt idx="237">
                  <c:v>1399-02-28</c:v>
                </c:pt>
                <c:pt idx="238">
                  <c:v>1399-02-29</c:v>
                </c:pt>
                <c:pt idx="239">
                  <c:v>1399-02-30</c:v>
                </c:pt>
                <c:pt idx="240">
                  <c:v>1399-02-31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-0.12387191833083377</c:v>
                </c:pt>
                <c:pt idx="1">
                  <c:v>-0.12185764942938349</c:v>
                </c:pt>
                <c:pt idx="2">
                  <c:v>-0.13044087386716863</c:v>
                </c:pt>
                <c:pt idx="3">
                  <c:v>-0.12501985702938834</c:v>
                </c:pt>
                <c:pt idx="4">
                  <c:v>-0.12971182977524143</c:v>
                </c:pt>
                <c:pt idx="5">
                  <c:v>-0.13270317368115325</c:v>
                </c:pt>
                <c:pt idx="6">
                  <c:v>-0.1212137203166227</c:v>
                </c:pt>
                <c:pt idx="7">
                  <c:v>-0.10875915649278578</c:v>
                </c:pt>
                <c:pt idx="8">
                  <c:v>-9.3830599865198816E-2</c:v>
                </c:pt>
                <c:pt idx="9">
                  <c:v>-9.0500660892670615E-2</c:v>
                </c:pt>
                <c:pt idx="10">
                  <c:v>-9.0561891629356905E-2</c:v>
                </c:pt>
                <c:pt idx="11">
                  <c:v>-9.9539650957038872E-2</c:v>
                </c:pt>
                <c:pt idx="12">
                  <c:v>-9.2667077507493478E-2</c:v>
                </c:pt>
                <c:pt idx="13">
                  <c:v>-9.9362856089726725E-2</c:v>
                </c:pt>
                <c:pt idx="14">
                  <c:v>-0.10832690419413671</c:v>
                </c:pt>
                <c:pt idx="15">
                  <c:v>-0.10712172442941681</c:v>
                </c:pt>
                <c:pt idx="16">
                  <c:v>-9.078890567666742E-2</c:v>
                </c:pt>
                <c:pt idx="17">
                  <c:v>-7.420568183873133E-2</c:v>
                </c:pt>
                <c:pt idx="18">
                  <c:v>-4.3095582610619076E-2</c:v>
                </c:pt>
                <c:pt idx="19">
                  <c:v>-4.2182097579715694E-2</c:v>
                </c:pt>
                <c:pt idx="20">
                  <c:v>-2.7629312739596568E-2</c:v>
                </c:pt>
                <c:pt idx="21">
                  <c:v>-2.0864714086471503E-2</c:v>
                </c:pt>
                <c:pt idx="22">
                  <c:v>-2.4050940190092018E-2</c:v>
                </c:pt>
                <c:pt idx="23">
                  <c:v>-1.8581128541325098E-2</c:v>
                </c:pt>
                <c:pt idx="24">
                  <c:v>8.3013344485420859E-3</c:v>
                </c:pt>
                <c:pt idx="25">
                  <c:v>7.2413009730791789E-3</c:v>
                </c:pt>
                <c:pt idx="26">
                  <c:v>5.4448519680871943E-3</c:v>
                </c:pt>
                <c:pt idx="27">
                  <c:v>2.9264056186995013E-4</c:v>
                </c:pt>
                <c:pt idx="28">
                  <c:v>-5.7653398884370821E-3</c:v>
                </c:pt>
                <c:pt idx="29">
                  <c:v>-6.7647030973325695E-3</c:v>
                </c:pt>
                <c:pt idx="30">
                  <c:v>-1.8646881712361618E-2</c:v>
                </c:pt>
                <c:pt idx="31">
                  <c:v>-2.5258302295497859E-2</c:v>
                </c:pt>
                <c:pt idx="32">
                  <c:v>-2.5311515624564462E-2</c:v>
                </c:pt>
                <c:pt idx="33">
                  <c:v>-9.8523555488767567E-3</c:v>
                </c:pt>
                <c:pt idx="34">
                  <c:v>-1.1274943072866694E-2</c:v>
                </c:pt>
                <c:pt idx="35">
                  <c:v>-1.0649720896125481E-2</c:v>
                </c:pt>
                <c:pt idx="36">
                  <c:v>-9.2128868291223576E-3</c:v>
                </c:pt>
                <c:pt idx="37">
                  <c:v>-1.4949902419437611E-2</c:v>
                </c:pt>
                <c:pt idx="38">
                  <c:v>-1.3570994152046656E-2</c:v>
                </c:pt>
                <c:pt idx="39">
                  <c:v>-7.7588560347180424E-3</c:v>
                </c:pt>
                <c:pt idx="40">
                  <c:v>-5.9427795228796931E-3</c:v>
                </c:pt>
                <c:pt idx="41">
                  <c:v>-1.311803425835889E-2</c:v>
                </c:pt>
                <c:pt idx="42">
                  <c:v>-2.3177030304152413E-2</c:v>
                </c:pt>
                <c:pt idx="43">
                  <c:v>-3.6044525265884086E-2</c:v>
                </c:pt>
                <c:pt idx="44">
                  <c:v>-3.8509120677819308E-2</c:v>
                </c:pt>
                <c:pt idx="45">
                  <c:v>-4.05055253992197E-2</c:v>
                </c:pt>
                <c:pt idx="46">
                  <c:v>-4.3113728511934291E-2</c:v>
                </c:pt>
                <c:pt idx="47">
                  <c:v>-4.6392510988909952E-2</c:v>
                </c:pt>
                <c:pt idx="48">
                  <c:v>-8.1211184410278969E-2</c:v>
                </c:pt>
                <c:pt idx="49">
                  <c:v>-8.4973471895803288E-2</c:v>
                </c:pt>
                <c:pt idx="50">
                  <c:v>-9.4187720052803292E-2</c:v>
                </c:pt>
                <c:pt idx="51">
                  <c:v>-9.1811391223155958E-2</c:v>
                </c:pt>
                <c:pt idx="52">
                  <c:v>-9.9222997064243978E-2</c:v>
                </c:pt>
                <c:pt idx="53">
                  <c:v>-0.10092337899289638</c:v>
                </c:pt>
                <c:pt idx="54">
                  <c:v>-8.294198163861044E-2</c:v>
                </c:pt>
                <c:pt idx="55">
                  <c:v>-7.7781352502317769E-2</c:v>
                </c:pt>
                <c:pt idx="56">
                  <c:v>-7.5596664430173544E-2</c:v>
                </c:pt>
                <c:pt idx="57">
                  <c:v>-6.7286295273173757E-2</c:v>
                </c:pt>
                <c:pt idx="58">
                  <c:v>-4.7252865364509455E-2</c:v>
                </c:pt>
                <c:pt idx="59">
                  <c:v>-5.0343738405263516E-2</c:v>
                </c:pt>
                <c:pt idx="60">
                  <c:v>-4.6981114883007713E-2</c:v>
                </c:pt>
                <c:pt idx="61">
                  <c:v>-6.1827504474435413E-2</c:v>
                </c:pt>
                <c:pt idx="62">
                  <c:v>-7.5680592927387491E-2</c:v>
                </c:pt>
                <c:pt idx="63">
                  <c:v>-9.4313122331180388E-2</c:v>
                </c:pt>
                <c:pt idx="64">
                  <c:v>-9.4283107538175592E-2</c:v>
                </c:pt>
                <c:pt idx="65">
                  <c:v>-9.7078025328768969E-2</c:v>
                </c:pt>
                <c:pt idx="66">
                  <c:v>-8.8008817320804678E-2</c:v>
                </c:pt>
                <c:pt idx="67">
                  <c:v>-8.4492727901133047E-2</c:v>
                </c:pt>
                <c:pt idx="68">
                  <c:v>-6.8841162718056959E-2</c:v>
                </c:pt>
                <c:pt idx="69">
                  <c:v>-7.4671280934769602E-2</c:v>
                </c:pt>
                <c:pt idx="70">
                  <c:v>-5.397610611862913E-2</c:v>
                </c:pt>
                <c:pt idx="71">
                  <c:v>-3.6756354387129098E-2</c:v>
                </c:pt>
                <c:pt idx="72">
                  <c:v>-1.5666858686469887E-2</c:v>
                </c:pt>
                <c:pt idx="73">
                  <c:v>1.5776443268815665E-3</c:v>
                </c:pt>
                <c:pt idx="74">
                  <c:v>9.5920042946915363E-3</c:v>
                </c:pt>
                <c:pt idx="75">
                  <c:v>1.3668232385661172E-2</c:v>
                </c:pt>
                <c:pt idx="76">
                  <c:v>2.3671174987292209E-2</c:v>
                </c:pt>
                <c:pt idx="77">
                  <c:v>1.4304770247670628E-2</c:v>
                </c:pt>
                <c:pt idx="78">
                  <c:v>9.56624710136178E-3</c:v>
                </c:pt>
                <c:pt idx="79">
                  <c:v>1.4391710122517942E-2</c:v>
                </c:pt>
                <c:pt idx="80">
                  <c:v>1.4413191267475423E-2</c:v>
                </c:pt>
                <c:pt idx="81">
                  <c:v>-4.422695981328606E-3</c:v>
                </c:pt>
                <c:pt idx="82">
                  <c:v>-2.0939417994540022E-2</c:v>
                </c:pt>
                <c:pt idx="83">
                  <c:v>-3.1794963965282586E-2</c:v>
                </c:pt>
                <c:pt idx="84">
                  <c:v>-3.7920084424617362E-2</c:v>
                </c:pt>
                <c:pt idx="85">
                  <c:v>-3.8269116320144292E-2</c:v>
                </c:pt>
                <c:pt idx="86">
                  <c:v>-4.3039330031930501E-2</c:v>
                </c:pt>
                <c:pt idx="87">
                  <c:v>-4.5656479152170415E-2</c:v>
                </c:pt>
                <c:pt idx="88">
                  <c:v>-5.4594943822372399E-2</c:v>
                </c:pt>
                <c:pt idx="89">
                  <c:v>-5.1819571865443503E-2</c:v>
                </c:pt>
                <c:pt idx="90">
                  <c:v>-3.8838672215232739E-2</c:v>
                </c:pt>
                <c:pt idx="91">
                  <c:v>-3.9486778161019531E-2</c:v>
                </c:pt>
                <c:pt idx="92">
                  <c:v>-1.7167797870488943E-2</c:v>
                </c:pt>
                <c:pt idx="93">
                  <c:v>-1.036071141691397E-2</c:v>
                </c:pt>
                <c:pt idx="94">
                  <c:v>1.2229030637870286E-2</c:v>
                </c:pt>
                <c:pt idx="95">
                  <c:v>1.8684292598517116E-2</c:v>
                </c:pt>
                <c:pt idx="96">
                  <c:v>3.2242028265038192E-2</c:v>
                </c:pt>
                <c:pt idx="97">
                  <c:v>4.2956398948090113E-2</c:v>
                </c:pt>
                <c:pt idx="98">
                  <c:v>5.090972528656601E-2</c:v>
                </c:pt>
                <c:pt idx="99">
                  <c:v>5.7585394218201635E-2</c:v>
                </c:pt>
                <c:pt idx="100">
                  <c:v>4.4533138342168987E-2</c:v>
                </c:pt>
                <c:pt idx="101">
                  <c:v>5.1204115033902209E-2</c:v>
                </c:pt>
                <c:pt idx="102">
                  <c:v>4.8565907241659989E-2</c:v>
                </c:pt>
                <c:pt idx="103">
                  <c:v>5.6083741086233374E-2</c:v>
                </c:pt>
                <c:pt idx="104">
                  <c:v>6.1158252446940509E-2</c:v>
                </c:pt>
                <c:pt idx="105">
                  <c:v>8.4285922501926125E-2</c:v>
                </c:pt>
                <c:pt idx="106">
                  <c:v>0.10731860867740406</c:v>
                </c:pt>
                <c:pt idx="107">
                  <c:v>0.1250822630294024</c:v>
                </c:pt>
                <c:pt idx="108">
                  <c:v>0.1343705045553838</c:v>
                </c:pt>
                <c:pt idx="109">
                  <c:v>0.14593495934959355</c:v>
                </c:pt>
                <c:pt idx="110">
                  <c:v>0.10782631740452131</c:v>
                </c:pt>
                <c:pt idx="111">
                  <c:v>7.9915101582201054E-2</c:v>
                </c:pt>
                <c:pt idx="112">
                  <c:v>6.8818217255717462E-2</c:v>
                </c:pt>
                <c:pt idx="113">
                  <c:v>6.393720147524129E-2</c:v>
                </c:pt>
                <c:pt idx="114">
                  <c:v>5.1961663660092361E-2</c:v>
                </c:pt>
                <c:pt idx="115">
                  <c:v>7.5663312923704984E-2</c:v>
                </c:pt>
                <c:pt idx="116">
                  <c:v>8.2147272127905069E-2</c:v>
                </c:pt>
                <c:pt idx="117">
                  <c:v>8.8689065717449056E-2</c:v>
                </c:pt>
                <c:pt idx="118">
                  <c:v>9.4345872756257831E-2</c:v>
                </c:pt>
                <c:pt idx="119">
                  <c:v>8.6619703761852573E-2</c:v>
                </c:pt>
                <c:pt idx="120">
                  <c:v>7.4104149791582197E-2</c:v>
                </c:pt>
                <c:pt idx="121">
                  <c:v>7.0000690863131876E-2</c:v>
                </c:pt>
                <c:pt idx="122">
                  <c:v>6.5930730236464452E-2</c:v>
                </c:pt>
                <c:pt idx="123">
                  <c:v>7.7381809208496799E-2</c:v>
                </c:pt>
                <c:pt idx="124">
                  <c:v>7.9883902198884194E-2</c:v>
                </c:pt>
                <c:pt idx="125">
                  <c:v>7.1054287172193975E-2</c:v>
                </c:pt>
                <c:pt idx="126">
                  <c:v>6.7780087448928272E-2</c:v>
                </c:pt>
                <c:pt idx="127">
                  <c:v>6.1275710088148916E-2</c:v>
                </c:pt>
                <c:pt idx="128">
                  <c:v>4.6093962709369274E-2</c:v>
                </c:pt>
                <c:pt idx="129">
                  <c:v>2.9579157520436272E-2</c:v>
                </c:pt>
                <c:pt idx="130">
                  <c:v>3.3072749374895016E-2</c:v>
                </c:pt>
                <c:pt idx="131">
                  <c:v>3.0812198216094489E-2</c:v>
                </c:pt>
                <c:pt idx="132">
                  <c:v>3.6342124722701374E-2</c:v>
                </c:pt>
                <c:pt idx="133">
                  <c:v>4.7499276382110267E-2</c:v>
                </c:pt>
                <c:pt idx="134">
                  <c:v>8.1550389498363796E-2</c:v>
                </c:pt>
                <c:pt idx="135">
                  <c:v>0.10864669168176011</c:v>
                </c:pt>
                <c:pt idx="136">
                  <c:v>0.12383178055443023</c:v>
                </c:pt>
                <c:pt idx="137">
                  <c:v>0.12765339966832512</c:v>
                </c:pt>
                <c:pt idx="138">
                  <c:v>0.12637654510164453</c:v>
                </c:pt>
                <c:pt idx="139">
                  <c:v>0.14083591496854742</c:v>
                </c:pt>
                <c:pt idx="140">
                  <c:v>0.16376093258394553</c:v>
                </c:pt>
                <c:pt idx="141">
                  <c:v>0.14809365377859507</c:v>
                </c:pt>
                <c:pt idx="142">
                  <c:v>0.15437496105838133</c:v>
                </c:pt>
                <c:pt idx="143">
                  <c:v>0.14614788404898471</c:v>
                </c:pt>
                <c:pt idx="144">
                  <c:v>0.15684360280527865</c:v>
                </c:pt>
                <c:pt idx="145">
                  <c:v>0.1662540986522314</c:v>
                </c:pt>
                <c:pt idx="146">
                  <c:v>0.17182737920322411</c:v>
                </c:pt>
                <c:pt idx="147">
                  <c:v>0.17694970903006513</c:v>
                </c:pt>
                <c:pt idx="148">
                  <c:v>0.1731410829868969</c:v>
                </c:pt>
                <c:pt idx="149">
                  <c:v>0.16173438864697109</c:v>
                </c:pt>
                <c:pt idx="150">
                  <c:v>0.15861146144783844</c:v>
                </c:pt>
                <c:pt idx="151">
                  <c:v>0.15509439042322959</c:v>
                </c:pt>
                <c:pt idx="152">
                  <c:v>0.15519758160529218</c:v>
                </c:pt>
                <c:pt idx="153">
                  <c:v>0.16296590837745661</c:v>
                </c:pt>
                <c:pt idx="154">
                  <c:v>0.16709320564682573</c:v>
                </c:pt>
                <c:pt idx="155">
                  <c:v>0.16844375963020042</c:v>
                </c:pt>
                <c:pt idx="156">
                  <c:v>0.1697819951736268</c:v>
                </c:pt>
                <c:pt idx="157">
                  <c:v>0.17257639593648433</c:v>
                </c:pt>
                <c:pt idx="158">
                  <c:v>0.14437706780905257</c:v>
                </c:pt>
                <c:pt idx="159">
                  <c:v>0.15020284077753954</c:v>
                </c:pt>
                <c:pt idx="160">
                  <c:v>0.15214742460097685</c:v>
                </c:pt>
                <c:pt idx="161">
                  <c:v>0.15409334045189427</c:v>
                </c:pt>
                <c:pt idx="162">
                  <c:v>0.12112107132552641</c:v>
                </c:pt>
                <c:pt idx="163">
                  <c:v>0.12285637860490017</c:v>
                </c:pt>
                <c:pt idx="164">
                  <c:v>9.8856355670824181E-2</c:v>
                </c:pt>
                <c:pt idx="165">
                  <c:v>9.0913383131458803E-2</c:v>
                </c:pt>
                <c:pt idx="166">
                  <c:v>8.2998674456281618E-2</c:v>
                </c:pt>
                <c:pt idx="167">
                  <c:v>9.0131897925056714E-2</c:v>
                </c:pt>
                <c:pt idx="168">
                  <c:v>6.1845070979477113E-2</c:v>
                </c:pt>
                <c:pt idx="169">
                  <c:v>4.4798621580874443E-2</c:v>
                </c:pt>
                <c:pt idx="170">
                  <c:v>3.470080799406694E-2</c:v>
                </c:pt>
                <c:pt idx="171">
                  <c:v>5.5765227710445009E-2</c:v>
                </c:pt>
                <c:pt idx="172">
                  <c:v>5.7926681233309241E-2</c:v>
                </c:pt>
                <c:pt idx="173">
                  <c:v>4.9475704928469977E-2</c:v>
                </c:pt>
                <c:pt idx="174">
                  <c:v>4.2110932435825532E-2</c:v>
                </c:pt>
                <c:pt idx="175">
                  <c:v>3.9362534257185722E-2</c:v>
                </c:pt>
                <c:pt idx="176">
                  <c:v>5.8823529411764719E-2</c:v>
                </c:pt>
                <c:pt idx="177">
                  <c:v>5.3972811103716989E-2</c:v>
                </c:pt>
                <c:pt idx="178">
                  <c:v>5.7104705949678536E-2</c:v>
                </c:pt>
                <c:pt idx="179">
                  <c:v>6.1049184095610221E-2</c:v>
                </c:pt>
                <c:pt idx="180">
                  <c:v>5.1365952424361705E-2</c:v>
                </c:pt>
                <c:pt idx="181">
                  <c:v>5.9366121477386402E-2</c:v>
                </c:pt>
                <c:pt idx="182">
                  <c:v>3.4554195619066252E-2</c:v>
                </c:pt>
                <c:pt idx="183">
                  <c:v>2.6250973257579746E-2</c:v>
                </c:pt>
                <c:pt idx="184">
                  <c:v>1.7931380397982144E-2</c:v>
                </c:pt>
                <c:pt idx="185">
                  <c:v>1.8872291387407536E-2</c:v>
                </c:pt>
                <c:pt idx="186">
                  <c:v>-5.7275187740631894E-3</c:v>
                </c:pt>
                <c:pt idx="187">
                  <c:v>-3.0905997479987013E-2</c:v>
                </c:pt>
                <c:pt idx="188">
                  <c:v>-3.918321465897745E-2</c:v>
                </c:pt>
                <c:pt idx="189">
                  <c:v>-4.7403619197482372E-2</c:v>
                </c:pt>
                <c:pt idx="190">
                  <c:v>-3.4856423836084782E-2</c:v>
                </c:pt>
                <c:pt idx="191">
                  <c:v>-2.2096376005879881E-2</c:v>
                </c:pt>
                <c:pt idx="192">
                  <c:v>-6.8895290514784047E-2</c:v>
                </c:pt>
                <c:pt idx="193">
                  <c:v>-0.10162365848203281</c:v>
                </c:pt>
                <c:pt idx="194">
                  <c:v>-8.4537119644653602E-2</c:v>
                </c:pt>
                <c:pt idx="195">
                  <c:v>-0.10283190537569176</c:v>
                </c:pt>
                <c:pt idx="196">
                  <c:v>-0.16778190360715373</c:v>
                </c:pt>
                <c:pt idx="197">
                  <c:v>-0.18252238381144681</c:v>
                </c:pt>
                <c:pt idx="198">
                  <c:v>-0.20197767169577119</c:v>
                </c:pt>
                <c:pt idx="199">
                  <c:v>-0.20599337271286566</c:v>
                </c:pt>
                <c:pt idx="200">
                  <c:v>-0.25078933353621424</c:v>
                </c:pt>
                <c:pt idx="201">
                  <c:v>-0.23684861870037899</c:v>
                </c:pt>
                <c:pt idx="202">
                  <c:v>-0.21210465839094317</c:v>
                </c:pt>
                <c:pt idx="203">
                  <c:v>-0.20294829821560023</c:v>
                </c:pt>
                <c:pt idx="204">
                  <c:v>-0.21142508207057775</c:v>
                </c:pt>
                <c:pt idx="205">
                  <c:v>-0.22310098510668108</c:v>
                </c:pt>
                <c:pt idx="206">
                  <c:v>-0.21014299635141021</c:v>
                </c:pt>
                <c:pt idx="207">
                  <c:v>-0.20603748970861058</c:v>
                </c:pt>
                <c:pt idx="208">
                  <c:v>-0.18223350253807091</c:v>
                </c:pt>
                <c:pt idx="209">
                  <c:v>-0.16778809704321462</c:v>
                </c:pt>
                <c:pt idx="210">
                  <c:v>-0.17475682311833041</c:v>
                </c:pt>
                <c:pt idx="211">
                  <c:v>-0.19632489215493287</c:v>
                </c:pt>
                <c:pt idx="212">
                  <c:v>-0.19596753501132091</c:v>
                </c:pt>
                <c:pt idx="213">
                  <c:v>-0.18866329811667437</c:v>
                </c:pt>
                <c:pt idx="214">
                  <c:v>-0.18030253146034536</c:v>
                </c:pt>
                <c:pt idx="215">
                  <c:v>-0.18969025135714612</c:v>
                </c:pt>
                <c:pt idx="216">
                  <c:v>-0.23807005469568743</c:v>
                </c:pt>
                <c:pt idx="217">
                  <c:v>-0.36071791501310435</c:v>
                </c:pt>
                <c:pt idx="218">
                  <c:v>-0.1720553847286922</c:v>
                </c:pt>
                <c:pt idx="219">
                  <c:v>-0.19689086004297929</c:v>
                </c:pt>
                <c:pt idx="220">
                  <c:v>-0.1894854933007416</c:v>
                </c:pt>
                <c:pt idx="221">
                  <c:v>-0.19210252418749041</c:v>
                </c:pt>
                <c:pt idx="222">
                  <c:v>-0.17909332157975444</c:v>
                </c:pt>
                <c:pt idx="223">
                  <c:v>-0.17841543092056966</c:v>
                </c:pt>
                <c:pt idx="224">
                  <c:v>-0.16765020469885294</c:v>
                </c:pt>
                <c:pt idx="225">
                  <c:v>-0.15125595955531534</c:v>
                </c:pt>
                <c:pt idx="226">
                  <c:v>-0.16855115063070514</c:v>
                </c:pt>
                <c:pt idx="227">
                  <c:v>-0.17415482357721324</c:v>
                </c:pt>
                <c:pt idx="228">
                  <c:v>-0.17721730106371147</c:v>
                </c:pt>
                <c:pt idx="229">
                  <c:v>-0.17097956463793873</c:v>
                </c:pt>
                <c:pt idx="230">
                  <c:v>-0.15991759022449559</c:v>
                </c:pt>
                <c:pt idx="231">
                  <c:v>-0.147427143671779</c:v>
                </c:pt>
                <c:pt idx="232">
                  <c:v>-0.14132726040804044</c:v>
                </c:pt>
                <c:pt idx="233">
                  <c:v>-0.13353199943238259</c:v>
                </c:pt>
                <c:pt idx="234">
                  <c:v>-0.13476506746341377</c:v>
                </c:pt>
                <c:pt idx="235">
                  <c:v>-0.11751288497190049</c:v>
                </c:pt>
                <c:pt idx="236">
                  <c:v>-0.10959565361840173</c:v>
                </c:pt>
                <c:pt idx="237">
                  <c:v>-0.10289722476364749</c:v>
                </c:pt>
                <c:pt idx="238">
                  <c:v>-0.10045540572510048</c:v>
                </c:pt>
                <c:pt idx="239">
                  <c:v>-8.9323503646761226E-2</c:v>
                </c:pt>
                <c:pt idx="240">
                  <c:v>-7.1134263229481243E-2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1398-02-31</c:v>
                </c:pt>
                <c:pt idx="1">
                  <c:v>1398-03-01</c:v>
                </c:pt>
                <c:pt idx="2">
                  <c:v>1398-03-04</c:v>
                </c:pt>
                <c:pt idx="3">
                  <c:v>1398-03-05</c:v>
                </c:pt>
                <c:pt idx="4">
                  <c:v>1398-03-07</c:v>
                </c:pt>
                <c:pt idx="5">
                  <c:v>1398-03-08</c:v>
                </c:pt>
                <c:pt idx="6">
                  <c:v>1398-03-11</c:v>
                </c:pt>
                <c:pt idx="7">
                  <c:v>1398-03-12</c:v>
                </c:pt>
                <c:pt idx="8">
                  <c:v>1398-03-13</c:v>
                </c:pt>
                <c:pt idx="9">
                  <c:v>1398-03-18</c:v>
                </c:pt>
                <c:pt idx="10">
                  <c:v>1398-03-19</c:v>
                </c:pt>
                <c:pt idx="11">
                  <c:v>1398-03-20</c:v>
                </c:pt>
                <c:pt idx="12">
                  <c:v>1398-03-21</c:v>
                </c:pt>
                <c:pt idx="13">
                  <c:v>1398-03-22</c:v>
                </c:pt>
                <c:pt idx="14">
                  <c:v>1398-03-25</c:v>
                </c:pt>
                <c:pt idx="15">
                  <c:v>1398-03-26</c:v>
                </c:pt>
                <c:pt idx="16">
                  <c:v>1398-03-27</c:v>
                </c:pt>
                <c:pt idx="17">
                  <c:v>1398-03-28</c:v>
                </c:pt>
                <c:pt idx="18">
                  <c:v>1398-03-29</c:v>
                </c:pt>
                <c:pt idx="19">
                  <c:v>1398-04-01</c:v>
                </c:pt>
                <c:pt idx="20">
                  <c:v>1398-04-02</c:v>
                </c:pt>
                <c:pt idx="21">
                  <c:v>1398-04-03</c:v>
                </c:pt>
                <c:pt idx="22">
                  <c:v>1398-04-04</c:v>
                </c:pt>
                <c:pt idx="23">
                  <c:v>1398-04-05</c:v>
                </c:pt>
                <c:pt idx="24">
                  <c:v>1398-04-09</c:v>
                </c:pt>
                <c:pt idx="25">
                  <c:v>1398-04-10</c:v>
                </c:pt>
                <c:pt idx="26">
                  <c:v>1398-04-11</c:v>
                </c:pt>
                <c:pt idx="27">
                  <c:v>1398-04-12</c:v>
                </c:pt>
                <c:pt idx="28">
                  <c:v>1398-04-15</c:v>
                </c:pt>
                <c:pt idx="29">
                  <c:v>1398-04-16</c:v>
                </c:pt>
                <c:pt idx="30">
                  <c:v>1398-04-17</c:v>
                </c:pt>
                <c:pt idx="31">
                  <c:v>1398-04-18</c:v>
                </c:pt>
                <c:pt idx="32">
                  <c:v>1398-04-19</c:v>
                </c:pt>
                <c:pt idx="33">
                  <c:v>1398-04-22</c:v>
                </c:pt>
                <c:pt idx="34">
                  <c:v>1398-04-23</c:v>
                </c:pt>
                <c:pt idx="35">
                  <c:v>1398-04-24</c:v>
                </c:pt>
                <c:pt idx="36">
                  <c:v>1398-04-25</c:v>
                </c:pt>
                <c:pt idx="37">
                  <c:v>1398-04-26</c:v>
                </c:pt>
                <c:pt idx="38">
                  <c:v>1398-04-29</c:v>
                </c:pt>
                <c:pt idx="39">
                  <c:v>1398-04-30</c:v>
                </c:pt>
                <c:pt idx="40">
                  <c:v>1398-04-31</c:v>
                </c:pt>
                <c:pt idx="41">
                  <c:v>1398-05-01</c:v>
                </c:pt>
                <c:pt idx="42">
                  <c:v>1398-05-02</c:v>
                </c:pt>
                <c:pt idx="43">
                  <c:v>1398-05-05</c:v>
                </c:pt>
                <c:pt idx="44">
                  <c:v>1398-05-06</c:v>
                </c:pt>
                <c:pt idx="45">
                  <c:v>1398-05-07</c:v>
                </c:pt>
                <c:pt idx="46">
                  <c:v>1398-05-08</c:v>
                </c:pt>
                <c:pt idx="47">
                  <c:v>1398-05-09</c:v>
                </c:pt>
                <c:pt idx="48">
                  <c:v>1398-05-12</c:v>
                </c:pt>
                <c:pt idx="49">
                  <c:v>1398-05-13</c:v>
                </c:pt>
                <c:pt idx="50">
                  <c:v>1398-05-14</c:v>
                </c:pt>
                <c:pt idx="51">
                  <c:v>1398-05-15</c:v>
                </c:pt>
                <c:pt idx="52">
                  <c:v>1398-05-16</c:v>
                </c:pt>
                <c:pt idx="53">
                  <c:v>1398-05-19</c:v>
                </c:pt>
                <c:pt idx="54">
                  <c:v>1398-05-20</c:v>
                </c:pt>
                <c:pt idx="55">
                  <c:v>1398-05-22</c:v>
                </c:pt>
                <c:pt idx="56">
                  <c:v>1398-05-23</c:v>
                </c:pt>
                <c:pt idx="57">
                  <c:v>1398-05-26</c:v>
                </c:pt>
                <c:pt idx="58">
                  <c:v>1398-05-27</c:v>
                </c:pt>
                <c:pt idx="59">
                  <c:v>1398-05-28</c:v>
                </c:pt>
                <c:pt idx="60">
                  <c:v>1398-05-30</c:v>
                </c:pt>
                <c:pt idx="61">
                  <c:v>1398-06-02</c:v>
                </c:pt>
                <c:pt idx="62">
                  <c:v>1398-06-03</c:v>
                </c:pt>
                <c:pt idx="63">
                  <c:v>1398-06-04</c:v>
                </c:pt>
                <c:pt idx="64">
                  <c:v>1398-06-05</c:v>
                </c:pt>
                <c:pt idx="65">
                  <c:v>1398-06-06</c:v>
                </c:pt>
                <c:pt idx="66">
                  <c:v>1398-06-09</c:v>
                </c:pt>
                <c:pt idx="67">
                  <c:v>1398-06-10</c:v>
                </c:pt>
                <c:pt idx="68">
                  <c:v>1398-06-11</c:v>
                </c:pt>
                <c:pt idx="69">
                  <c:v>1398-06-12</c:v>
                </c:pt>
                <c:pt idx="70">
                  <c:v>1398-06-13</c:v>
                </c:pt>
                <c:pt idx="71">
                  <c:v>1398-06-16</c:v>
                </c:pt>
                <c:pt idx="72">
                  <c:v>1398-06-17</c:v>
                </c:pt>
                <c:pt idx="73">
                  <c:v>1398-06-20</c:v>
                </c:pt>
                <c:pt idx="74">
                  <c:v>1398-06-23</c:v>
                </c:pt>
                <c:pt idx="75">
                  <c:v>1398-06-24</c:v>
                </c:pt>
                <c:pt idx="76">
                  <c:v>1398-06-25</c:v>
                </c:pt>
                <c:pt idx="77">
                  <c:v>1398-06-26</c:v>
                </c:pt>
                <c:pt idx="78">
                  <c:v>1398-06-27</c:v>
                </c:pt>
                <c:pt idx="79">
                  <c:v>1398-06-30</c:v>
                </c:pt>
                <c:pt idx="80">
                  <c:v>1398-06-31</c:v>
                </c:pt>
                <c:pt idx="81">
                  <c:v>1398-07-01</c:v>
                </c:pt>
                <c:pt idx="82">
                  <c:v>1398-07-02</c:v>
                </c:pt>
                <c:pt idx="83">
                  <c:v>1398-07-03</c:v>
                </c:pt>
                <c:pt idx="84">
                  <c:v>1398-07-06</c:v>
                </c:pt>
                <c:pt idx="85">
                  <c:v>1398-07-07</c:v>
                </c:pt>
                <c:pt idx="86">
                  <c:v>1398-07-08</c:v>
                </c:pt>
                <c:pt idx="87">
                  <c:v>1398-07-09</c:v>
                </c:pt>
                <c:pt idx="88">
                  <c:v>1398-07-10</c:v>
                </c:pt>
                <c:pt idx="89">
                  <c:v>1398-07-13</c:v>
                </c:pt>
                <c:pt idx="90">
                  <c:v>1398-07-14</c:v>
                </c:pt>
                <c:pt idx="91">
                  <c:v>1398-07-15</c:v>
                </c:pt>
                <c:pt idx="92">
                  <c:v>1398-07-16</c:v>
                </c:pt>
                <c:pt idx="93">
                  <c:v>1398-07-17</c:v>
                </c:pt>
                <c:pt idx="94">
                  <c:v>1398-07-20</c:v>
                </c:pt>
                <c:pt idx="95">
                  <c:v>1398-07-21</c:v>
                </c:pt>
                <c:pt idx="96">
                  <c:v>1398-07-22</c:v>
                </c:pt>
                <c:pt idx="97">
                  <c:v>1398-07-23</c:v>
                </c:pt>
                <c:pt idx="98">
                  <c:v>1398-07-24</c:v>
                </c:pt>
                <c:pt idx="99">
                  <c:v>1398-07-28</c:v>
                </c:pt>
                <c:pt idx="100">
                  <c:v>1398-07-29</c:v>
                </c:pt>
                <c:pt idx="101">
                  <c:v>1398-07-30</c:v>
                </c:pt>
                <c:pt idx="102">
                  <c:v>1398-08-01</c:v>
                </c:pt>
                <c:pt idx="103">
                  <c:v>1398-08-04</c:v>
                </c:pt>
                <c:pt idx="104">
                  <c:v>1398-08-06</c:v>
                </c:pt>
                <c:pt idx="105">
                  <c:v>1398-08-08</c:v>
                </c:pt>
                <c:pt idx="106">
                  <c:v>1398-08-11</c:v>
                </c:pt>
                <c:pt idx="107">
                  <c:v>1398-08-12</c:v>
                </c:pt>
                <c:pt idx="108">
                  <c:v>1398-08-13</c:v>
                </c:pt>
                <c:pt idx="109">
                  <c:v>1398-08-14</c:v>
                </c:pt>
                <c:pt idx="110">
                  <c:v>1398-08-18</c:v>
                </c:pt>
                <c:pt idx="111">
                  <c:v>1398-08-19</c:v>
                </c:pt>
                <c:pt idx="112">
                  <c:v>1398-08-20</c:v>
                </c:pt>
                <c:pt idx="113">
                  <c:v>1398-08-21</c:v>
                </c:pt>
                <c:pt idx="114">
                  <c:v>1398-08-22</c:v>
                </c:pt>
                <c:pt idx="115">
                  <c:v>1398-08-25</c:v>
                </c:pt>
                <c:pt idx="116">
                  <c:v>1398-08-26</c:v>
                </c:pt>
                <c:pt idx="117">
                  <c:v>1398-08-27</c:v>
                </c:pt>
                <c:pt idx="118">
                  <c:v>1398-08-28</c:v>
                </c:pt>
                <c:pt idx="119">
                  <c:v>1398-08-29</c:v>
                </c:pt>
                <c:pt idx="120">
                  <c:v>1398-09-02</c:v>
                </c:pt>
                <c:pt idx="121">
                  <c:v>1398-09-03</c:v>
                </c:pt>
                <c:pt idx="122">
                  <c:v>1398-09-04</c:v>
                </c:pt>
                <c:pt idx="123">
                  <c:v>1398-09-05</c:v>
                </c:pt>
                <c:pt idx="124">
                  <c:v>1398-09-06</c:v>
                </c:pt>
                <c:pt idx="125">
                  <c:v>1398-09-09</c:v>
                </c:pt>
                <c:pt idx="126">
                  <c:v>1398-09-10</c:v>
                </c:pt>
                <c:pt idx="127">
                  <c:v>1398-09-11</c:v>
                </c:pt>
                <c:pt idx="128">
                  <c:v>1398-09-12</c:v>
                </c:pt>
                <c:pt idx="129">
                  <c:v>1398-09-13</c:v>
                </c:pt>
                <c:pt idx="130">
                  <c:v>1398-09-16</c:v>
                </c:pt>
                <c:pt idx="131">
                  <c:v>1398-09-17</c:v>
                </c:pt>
                <c:pt idx="132">
                  <c:v>1398-09-18</c:v>
                </c:pt>
                <c:pt idx="133">
                  <c:v>1398-09-19</c:v>
                </c:pt>
                <c:pt idx="134">
                  <c:v>1398-09-20</c:v>
                </c:pt>
                <c:pt idx="135">
                  <c:v>1398-09-23</c:v>
                </c:pt>
                <c:pt idx="136">
                  <c:v>1398-09-24</c:v>
                </c:pt>
                <c:pt idx="137">
                  <c:v>1398-09-25</c:v>
                </c:pt>
                <c:pt idx="138">
                  <c:v>1398-09-26</c:v>
                </c:pt>
                <c:pt idx="139">
                  <c:v>1398-09-27</c:v>
                </c:pt>
                <c:pt idx="140">
                  <c:v>1398-09-30</c:v>
                </c:pt>
                <c:pt idx="141">
                  <c:v>1398-10-01</c:v>
                </c:pt>
                <c:pt idx="142">
                  <c:v>1398-10-02</c:v>
                </c:pt>
                <c:pt idx="143">
                  <c:v>1398-10-03</c:v>
                </c:pt>
                <c:pt idx="144">
                  <c:v>1398-10-04</c:v>
                </c:pt>
                <c:pt idx="145">
                  <c:v>1398-10-07</c:v>
                </c:pt>
                <c:pt idx="146">
                  <c:v>1398-10-08</c:v>
                </c:pt>
                <c:pt idx="147">
                  <c:v>1398-10-09</c:v>
                </c:pt>
                <c:pt idx="148">
                  <c:v>1398-10-10</c:v>
                </c:pt>
                <c:pt idx="149">
                  <c:v>1398-10-11</c:v>
                </c:pt>
                <c:pt idx="150">
                  <c:v>1398-10-14</c:v>
                </c:pt>
                <c:pt idx="151">
                  <c:v>1398-10-15</c:v>
                </c:pt>
                <c:pt idx="152">
                  <c:v>1398-10-17</c:v>
                </c:pt>
                <c:pt idx="153">
                  <c:v>1398-10-18</c:v>
                </c:pt>
                <c:pt idx="154">
                  <c:v>1398-10-21</c:v>
                </c:pt>
                <c:pt idx="155">
                  <c:v>1398-10-22</c:v>
                </c:pt>
                <c:pt idx="156">
                  <c:v>1398-10-23</c:v>
                </c:pt>
                <c:pt idx="157">
                  <c:v>1398-10-24</c:v>
                </c:pt>
                <c:pt idx="158">
                  <c:v>1398-10-25</c:v>
                </c:pt>
                <c:pt idx="159">
                  <c:v>1398-10-28</c:v>
                </c:pt>
                <c:pt idx="160">
                  <c:v>1398-10-29</c:v>
                </c:pt>
                <c:pt idx="161">
                  <c:v>1398-10-30</c:v>
                </c:pt>
                <c:pt idx="162">
                  <c:v>1398-11-01</c:v>
                </c:pt>
                <c:pt idx="163">
                  <c:v>1398-11-02</c:v>
                </c:pt>
                <c:pt idx="164">
                  <c:v>1398-11-05</c:v>
                </c:pt>
                <c:pt idx="165">
                  <c:v>1398-11-06</c:v>
                </c:pt>
                <c:pt idx="166">
                  <c:v>1398-11-07</c:v>
                </c:pt>
                <c:pt idx="167">
                  <c:v>1398-11-08</c:v>
                </c:pt>
                <c:pt idx="168">
                  <c:v>1398-11-12</c:v>
                </c:pt>
                <c:pt idx="169">
                  <c:v>1398-11-13</c:v>
                </c:pt>
                <c:pt idx="170">
                  <c:v>1398-11-14</c:v>
                </c:pt>
                <c:pt idx="171">
                  <c:v>1398-11-15</c:v>
                </c:pt>
                <c:pt idx="172">
                  <c:v>1398-11-16</c:v>
                </c:pt>
                <c:pt idx="173">
                  <c:v>1398-11-19</c:v>
                </c:pt>
                <c:pt idx="174">
                  <c:v>1398-11-20</c:v>
                </c:pt>
                <c:pt idx="175">
                  <c:v>1398-11-21</c:v>
                </c:pt>
                <c:pt idx="176">
                  <c:v>1398-11-23</c:v>
                </c:pt>
                <c:pt idx="177">
                  <c:v>1398-11-26</c:v>
                </c:pt>
                <c:pt idx="178">
                  <c:v>1398-11-27</c:v>
                </c:pt>
                <c:pt idx="179">
                  <c:v>1398-11-28</c:v>
                </c:pt>
                <c:pt idx="180">
                  <c:v>1398-11-29</c:v>
                </c:pt>
                <c:pt idx="181">
                  <c:v>1398-11-30</c:v>
                </c:pt>
                <c:pt idx="182">
                  <c:v>1398-12-03</c:v>
                </c:pt>
                <c:pt idx="183">
                  <c:v>1398-12-04</c:v>
                </c:pt>
                <c:pt idx="184">
                  <c:v>1398-12-05</c:v>
                </c:pt>
                <c:pt idx="185">
                  <c:v>1398-12-06</c:v>
                </c:pt>
                <c:pt idx="186">
                  <c:v>1398-12-07</c:v>
                </c:pt>
                <c:pt idx="187">
                  <c:v>1398-12-10</c:v>
                </c:pt>
                <c:pt idx="188">
                  <c:v>1398-12-11</c:v>
                </c:pt>
                <c:pt idx="189">
                  <c:v>1398-12-12</c:v>
                </c:pt>
                <c:pt idx="190">
                  <c:v>1398-12-13</c:v>
                </c:pt>
                <c:pt idx="191">
                  <c:v>1398-12-14</c:v>
                </c:pt>
                <c:pt idx="192">
                  <c:v>1398-12-17</c:v>
                </c:pt>
                <c:pt idx="193">
                  <c:v>1398-12-19</c:v>
                </c:pt>
                <c:pt idx="194">
                  <c:v>1398-12-20</c:v>
                </c:pt>
                <c:pt idx="195">
                  <c:v>1398-12-21</c:v>
                </c:pt>
                <c:pt idx="196">
                  <c:v>1398-12-24</c:v>
                </c:pt>
                <c:pt idx="197">
                  <c:v>1398-12-25</c:v>
                </c:pt>
                <c:pt idx="198">
                  <c:v>1398-12-26</c:v>
                </c:pt>
                <c:pt idx="199">
                  <c:v>1398-12-27</c:v>
                </c:pt>
                <c:pt idx="200">
                  <c:v>1398-12-28</c:v>
                </c:pt>
                <c:pt idx="201">
                  <c:v>1399-01-05</c:v>
                </c:pt>
                <c:pt idx="202">
                  <c:v>1399-01-06</c:v>
                </c:pt>
                <c:pt idx="203">
                  <c:v>1399-01-09</c:v>
                </c:pt>
                <c:pt idx="204">
                  <c:v>1399-01-10</c:v>
                </c:pt>
                <c:pt idx="205">
                  <c:v>1399-01-11</c:v>
                </c:pt>
                <c:pt idx="206">
                  <c:v>1399-01-16</c:v>
                </c:pt>
                <c:pt idx="207">
                  <c:v>1399-01-17</c:v>
                </c:pt>
                <c:pt idx="208">
                  <c:v>1399-01-18</c:v>
                </c:pt>
                <c:pt idx="209">
                  <c:v>1399-01-19</c:v>
                </c:pt>
                <c:pt idx="210">
                  <c:v>1399-01-20</c:v>
                </c:pt>
                <c:pt idx="211">
                  <c:v>1399-01-23</c:v>
                </c:pt>
                <c:pt idx="212">
                  <c:v>1399-01-24</c:v>
                </c:pt>
                <c:pt idx="213">
                  <c:v>1399-01-25</c:v>
                </c:pt>
                <c:pt idx="214">
                  <c:v>1399-01-26</c:v>
                </c:pt>
                <c:pt idx="215">
                  <c:v>1399-01-27</c:v>
                </c:pt>
                <c:pt idx="216">
                  <c:v>1399-01-30</c:v>
                </c:pt>
                <c:pt idx="217">
                  <c:v>1399-01-31</c:v>
                </c:pt>
                <c:pt idx="218">
                  <c:v>1399-02-01</c:v>
                </c:pt>
                <c:pt idx="219">
                  <c:v>1399-02-02</c:v>
                </c:pt>
                <c:pt idx="220">
                  <c:v>1399-02-03</c:v>
                </c:pt>
                <c:pt idx="221">
                  <c:v>1399-02-06</c:v>
                </c:pt>
                <c:pt idx="222">
                  <c:v>1399-02-07</c:v>
                </c:pt>
                <c:pt idx="223">
                  <c:v>1399-02-08</c:v>
                </c:pt>
                <c:pt idx="224">
                  <c:v>1399-02-09</c:v>
                </c:pt>
                <c:pt idx="225">
                  <c:v>1399-02-10</c:v>
                </c:pt>
                <c:pt idx="226">
                  <c:v>1399-02-13</c:v>
                </c:pt>
                <c:pt idx="227">
                  <c:v>1399-02-14</c:v>
                </c:pt>
                <c:pt idx="228">
                  <c:v>1399-02-15</c:v>
                </c:pt>
                <c:pt idx="229">
                  <c:v>1399-02-16</c:v>
                </c:pt>
                <c:pt idx="230">
                  <c:v>1399-02-17</c:v>
                </c:pt>
                <c:pt idx="231">
                  <c:v>1399-02-20</c:v>
                </c:pt>
                <c:pt idx="232">
                  <c:v>1399-02-21</c:v>
                </c:pt>
                <c:pt idx="233">
                  <c:v>1399-02-22</c:v>
                </c:pt>
                <c:pt idx="234">
                  <c:v>1399-02-23</c:v>
                </c:pt>
                <c:pt idx="235">
                  <c:v>1399-02-24</c:v>
                </c:pt>
                <c:pt idx="236">
                  <c:v>1399-02-27</c:v>
                </c:pt>
                <c:pt idx="237">
                  <c:v>1399-02-28</c:v>
                </c:pt>
                <c:pt idx="238">
                  <c:v>1399-02-29</c:v>
                </c:pt>
                <c:pt idx="239">
                  <c:v>1399-02-30</c:v>
                </c:pt>
                <c:pt idx="240">
                  <c:v>1399-02-31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-4.9043648847474364E-3</c:v>
                </c:pt>
                <c:pt idx="1">
                  <c:v>-2.311740691554709E-3</c:v>
                </c:pt>
                <c:pt idx="2">
                  <c:v>-6.1154958576400409E-3</c:v>
                </c:pt>
                <c:pt idx="3">
                  <c:v>7.8055086009745089E-3</c:v>
                </c:pt>
                <c:pt idx="4">
                  <c:v>1.0618117316646636E-2</c:v>
                </c:pt>
                <c:pt idx="5">
                  <c:v>1.1642758891727167E-2</c:v>
                </c:pt>
                <c:pt idx="6">
                  <c:v>2.4082400664679149E-2</c:v>
                </c:pt>
                <c:pt idx="7">
                  <c:v>2.7849582987855559E-2</c:v>
                </c:pt>
                <c:pt idx="8">
                  <c:v>4.619417379692381E-2</c:v>
                </c:pt>
                <c:pt idx="9">
                  <c:v>4.2971065141239384E-2</c:v>
                </c:pt>
                <c:pt idx="10">
                  <c:v>4.1185677949520771E-2</c:v>
                </c:pt>
                <c:pt idx="11">
                  <c:v>5.2462869221781228E-2</c:v>
                </c:pt>
                <c:pt idx="12">
                  <c:v>5.4274875984826387E-2</c:v>
                </c:pt>
                <c:pt idx="13">
                  <c:v>5.8072347657198486E-2</c:v>
                </c:pt>
                <c:pt idx="14">
                  <c:v>4.9023427986946588E-2</c:v>
                </c:pt>
                <c:pt idx="15">
                  <c:v>5.0124822556170123E-2</c:v>
                </c:pt>
                <c:pt idx="16">
                  <c:v>5.1935797760981339E-2</c:v>
                </c:pt>
                <c:pt idx="17">
                  <c:v>6.0261707988980673E-2</c:v>
                </c:pt>
                <c:pt idx="18">
                  <c:v>7.4670354091560087E-2</c:v>
                </c:pt>
                <c:pt idx="19">
                  <c:v>8.172838280551975E-2</c:v>
                </c:pt>
                <c:pt idx="20">
                  <c:v>8.1082421192250065E-2</c:v>
                </c:pt>
                <c:pt idx="21">
                  <c:v>7.380421313506802E-2</c:v>
                </c:pt>
                <c:pt idx="22">
                  <c:v>8.1152484920990808E-2</c:v>
                </c:pt>
                <c:pt idx="23">
                  <c:v>7.898152770843736E-2</c:v>
                </c:pt>
                <c:pt idx="24">
                  <c:v>9.3432701445505861E-2</c:v>
                </c:pt>
                <c:pt idx="25">
                  <c:v>9.8207171314740993E-2</c:v>
                </c:pt>
                <c:pt idx="26">
                  <c:v>0.10114873937043112</c:v>
                </c:pt>
                <c:pt idx="27">
                  <c:v>0.1053051455923415</c:v>
                </c:pt>
                <c:pt idx="28">
                  <c:v>0.11568081477021885</c:v>
                </c:pt>
                <c:pt idx="29">
                  <c:v>0.10569711419063221</c:v>
                </c:pt>
                <c:pt idx="30">
                  <c:v>9.5178072711994188E-2</c:v>
                </c:pt>
                <c:pt idx="31">
                  <c:v>9.9689088486403898E-2</c:v>
                </c:pt>
                <c:pt idx="32">
                  <c:v>9.048825650521386E-2</c:v>
                </c:pt>
                <c:pt idx="33">
                  <c:v>9.6633813866823681E-2</c:v>
                </c:pt>
                <c:pt idx="34">
                  <c:v>9.5876983397659821E-2</c:v>
                </c:pt>
                <c:pt idx="35">
                  <c:v>9.9132650561082114E-2</c:v>
                </c:pt>
                <c:pt idx="36">
                  <c:v>9.267104942780624E-2</c:v>
                </c:pt>
                <c:pt idx="37">
                  <c:v>9.2957471712836526E-2</c:v>
                </c:pt>
                <c:pt idx="38">
                  <c:v>8.8233865876754081E-2</c:v>
                </c:pt>
                <c:pt idx="39">
                  <c:v>8.8828695324741469E-2</c:v>
                </c:pt>
                <c:pt idx="40">
                  <c:v>8.6645932549324511E-2</c:v>
                </c:pt>
                <c:pt idx="41">
                  <c:v>7.9260046367851666E-2</c:v>
                </c:pt>
                <c:pt idx="42">
                  <c:v>7.6026770667822152E-2</c:v>
                </c:pt>
                <c:pt idx="43">
                  <c:v>7.614286400999859E-2</c:v>
                </c:pt>
                <c:pt idx="44">
                  <c:v>7.4985002999400141E-2</c:v>
                </c:pt>
                <c:pt idx="45">
                  <c:v>7.0363086958607157E-2</c:v>
                </c:pt>
                <c:pt idx="46">
                  <c:v>6.8550121898752314E-2</c:v>
                </c:pt>
                <c:pt idx="47">
                  <c:v>7.3663938372652948E-2</c:v>
                </c:pt>
                <c:pt idx="48">
                  <c:v>5.2679382379654971E-2</c:v>
                </c:pt>
                <c:pt idx="49">
                  <c:v>5.333189225540691E-2</c:v>
                </c:pt>
                <c:pt idx="50">
                  <c:v>3.0648575827559643E-2</c:v>
                </c:pt>
                <c:pt idx="51">
                  <c:v>2.284920482851116E-2</c:v>
                </c:pt>
                <c:pt idx="52">
                  <c:v>3.1315739147064425E-2</c:v>
                </c:pt>
                <c:pt idx="53">
                  <c:v>3.0644466771924783E-2</c:v>
                </c:pt>
                <c:pt idx="54">
                  <c:v>4.3276723922121452E-2</c:v>
                </c:pt>
                <c:pt idx="55">
                  <c:v>4.676171475840607E-2</c:v>
                </c:pt>
                <c:pt idx="56">
                  <c:v>7.5157201317496813E-2</c:v>
                </c:pt>
                <c:pt idx="57">
                  <c:v>7.5760603487036171E-2</c:v>
                </c:pt>
                <c:pt idx="58">
                  <c:v>7.2317959956170963E-2</c:v>
                </c:pt>
                <c:pt idx="59">
                  <c:v>7.6491630417170331E-2</c:v>
                </c:pt>
                <c:pt idx="60">
                  <c:v>7.3362924542416774E-2</c:v>
                </c:pt>
                <c:pt idx="61">
                  <c:v>5.5846853977047806E-2</c:v>
                </c:pt>
                <c:pt idx="62">
                  <c:v>4.8158361236950942E-2</c:v>
                </c:pt>
                <c:pt idx="63">
                  <c:v>4.051321317783807E-2</c:v>
                </c:pt>
                <c:pt idx="64">
                  <c:v>4.9337910740559154E-2</c:v>
                </c:pt>
                <c:pt idx="65">
                  <c:v>4.1944755687630897E-2</c:v>
                </c:pt>
                <c:pt idx="66">
                  <c:v>4.0918115345503825E-2</c:v>
                </c:pt>
                <c:pt idx="67">
                  <c:v>4.336870669186399E-2</c:v>
                </c:pt>
                <c:pt idx="68">
                  <c:v>4.9328663164039721E-2</c:v>
                </c:pt>
                <c:pt idx="69">
                  <c:v>4.0820302986019685E-2</c:v>
                </c:pt>
                <c:pt idx="70">
                  <c:v>5.2164968652037569E-2</c:v>
                </c:pt>
                <c:pt idx="71">
                  <c:v>5.7363350373574651E-2</c:v>
                </c:pt>
                <c:pt idx="72">
                  <c:v>7.4760287654814128E-2</c:v>
                </c:pt>
                <c:pt idx="73">
                  <c:v>6.0998884620151239E-2</c:v>
                </c:pt>
                <c:pt idx="74">
                  <c:v>5.3580259123726659E-2</c:v>
                </c:pt>
                <c:pt idx="75">
                  <c:v>5.3118811881188055E-2</c:v>
                </c:pt>
                <c:pt idx="76">
                  <c:v>5.812227938266723E-2</c:v>
                </c:pt>
                <c:pt idx="77">
                  <c:v>5.721516474791577E-2</c:v>
                </c:pt>
                <c:pt idx="78">
                  <c:v>5.2121332030815148E-2</c:v>
                </c:pt>
                <c:pt idx="79">
                  <c:v>5.5215178615544369E-2</c:v>
                </c:pt>
                <c:pt idx="80">
                  <c:v>6.4512917517049129E-2</c:v>
                </c:pt>
                <c:pt idx="81">
                  <c:v>6.3051388127398633E-2</c:v>
                </c:pt>
                <c:pt idx="82">
                  <c:v>6.7638659251465505E-2</c:v>
                </c:pt>
                <c:pt idx="83">
                  <c:v>4.520245398773004E-2</c:v>
                </c:pt>
                <c:pt idx="84">
                  <c:v>4.7630191653939002E-2</c:v>
                </c:pt>
                <c:pt idx="85">
                  <c:v>4.4886922320550582E-2</c:v>
                </c:pt>
                <c:pt idx="86">
                  <c:v>4.2667974497302641E-2</c:v>
                </c:pt>
                <c:pt idx="87">
                  <c:v>2.8728035603846624E-2</c:v>
                </c:pt>
                <c:pt idx="88">
                  <c:v>1.3097481997003557E-2</c:v>
                </c:pt>
                <c:pt idx="89">
                  <c:v>1.5736974627154732E-2</c:v>
                </c:pt>
                <c:pt idx="90">
                  <c:v>2.206634517024697E-2</c:v>
                </c:pt>
                <c:pt idx="91">
                  <c:v>1.5770260403991321E-2</c:v>
                </c:pt>
                <c:pt idx="92">
                  <c:v>2.734528971225858E-2</c:v>
                </c:pt>
                <c:pt idx="93">
                  <c:v>2.2906050561519731E-2</c:v>
                </c:pt>
                <c:pt idx="94">
                  <c:v>2.4408320569198283E-2</c:v>
                </c:pt>
                <c:pt idx="95">
                  <c:v>2.36274848320428E-2</c:v>
                </c:pt>
                <c:pt idx="96">
                  <c:v>3.345061697804641E-2</c:v>
                </c:pt>
                <c:pt idx="97">
                  <c:v>4.944363325109502E-2</c:v>
                </c:pt>
                <c:pt idx="98">
                  <c:v>5.7909390027841123E-2</c:v>
                </c:pt>
                <c:pt idx="99">
                  <c:v>5.9840225091694732E-2</c:v>
                </c:pt>
                <c:pt idx="100">
                  <c:v>4.3598752907408445E-2</c:v>
                </c:pt>
                <c:pt idx="101">
                  <c:v>4.3995477559848561E-2</c:v>
                </c:pt>
                <c:pt idx="102">
                  <c:v>4.9514227942989653E-2</c:v>
                </c:pt>
                <c:pt idx="103">
                  <c:v>4.4996297210565084E-2</c:v>
                </c:pt>
                <c:pt idx="104">
                  <c:v>4.3026706231453993E-2</c:v>
                </c:pt>
                <c:pt idx="105">
                  <c:v>5.6333100069979158E-2</c:v>
                </c:pt>
                <c:pt idx="106">
                  <c:v>5.9563420044363768E-2</c:v>
                </c:pt>
                <c:pt idx="107">
                  <c:v>4.78366735343696E-2</c:v>
                </c:pt>
                <c:pt idx="108">
                  <c:v>4.5660508888114348E-2</c:v>
                </c:pt>
                <c:pt idx="109">
                  <c:v>5.7925616547334968E-2</c:v>
                </c:pt>
                <c:pt idx="110">
                  <c:v>4.5332678615271238E-2</c:v>
                </c:pt>
                <c:pt idx="111">
                  <c:v>3.8471387286761249E-2</c:v>
                </c:pt>
                <c:pt idx="112">
                  <c:v>3.4212575433132164E-2</c:v>
                </c:pt>
                <c:pt idx="113">
                  <c:v>3.7042438384133014E-2</c:v>
                </c:pt>
                <c:pt idx="114">
                  <c:v>2.6734594856865801E-2</c:v>
                </c:pt>
                <c:pt idx="115">
                  <c:v>2.8070107183846726E-2</c:v>
                </c:pt>
                <c:pt idx="116">
                  <c:v>2.8319789791251049E-2</c:v>
                </c:pt>
                <c:pt idx="117">
                  <c:v>4.0667618531829985E-2</c:v>
                </c:pt>
                <c:pt idx="118">
                  <c:v>4.9203766701178209E-2</c:v>
                </c:pt>
                <c:pt idx="119">
                  <c:v>5.0325315457413256E-2</c:v>
                </c:pt>
                <c:pt idx="120">
                  <c:v>3.2966765014264432E-2</c:v>
                </c:pt>
                <c:pt idx="121">
                  <c:v>2.7262124599086279E-2</c:v>
                </c:pt>
                <c:pt idx="122">
                  <c:v>2.6040151294733693E-2</c:v>
                </c:pt>
                <c:pt idx="123">
                  <c:v>1.8715274393215742E-2</c:v>
                </c:pt>
                <c:pt idx="124">
                  <c:v>2.468289338361318E-2</c:v>
                </c:pt>
                <c:pt idx="125">
                  <c:v>2.3278157645750586E-2</c:v>
                </c:pt>
                <c:pt idx="126">
                  <c:v>2.1399737366859517E-2</c:v>
                </c:pt>
                <c:pt idx="127">
                  <c:v>2.9702002931118798E-2</c:v>
                </c:pt>
                <c:pt idx="128">
                  <c:v>3.5689739813451249E-2</c:v>
                </c:pt>
                <c:pt idx="129">
                  <c:v>2.9909989130302073E-2</c:v>
                </c:pt>
                <c:pt idx="130">
                  <c:v>4.0128273911134826E-2</c:v>
                </c:pt>
                <c:pt idx="131">
                  <c:v>3.1811828216127713E-2</c:v>
                </c:pt>
                <c:pt idx="132">
                  <c:v>2.0487106017191836E-2</c:v>
                </c:pt>
                <c:pt idx="133">
                  <c:v>1.8133231532735383E-2</c:v>
                </c:pt>
                <c:pt idx="134">
                  <c:v>2.1890821175090558E-2</c:v>
                </c:pt>
                <c:pt idx="135">
                  <c:v>2.4442846872753332E-2</c:v>
                </c:pt>
                <c:pt idx="136">
                  <c:v>3.16962562717098E-2</c:v>
                </c:pt>
                <c:pt idx="137">
                  <c:v>3.9686404363069583E-2</c:v>
                </c:pt>
                <c:pt idx="138">
                  <c:v>4.4905092480217457E-2</c:v>
                </c:pt>
                <c:pt idx="139">
                  <c:v>4.8377338399361092E-2</c:v>
                </c:pt>
                <c:pt idx="140">
                  <c:v>6.7066389439582208E-2</c:v>
                </c:pt>
                <c:pt idx="141">
                  <c:v>5.546397750412102E-2</c:v>
                </c:pt>
                <c:pt idx="142">
                  <c:v>6.0779928036565289E-2</c:v>
                </c:pt>
                <c:pt idx="143">
                  <c:v>5.2374740300526579E-2</c:v>
                </c:pt>
                <c:pt idx="144">
                  <c:v>5.4566201731065744E-2</c:v>
                </c:pt>
                <c:pt idx="145">
                  <c:v>6.0919260700389222E-2</c:v>
                </c:pt>
                <c:pt idx="146">
                  <c:v>5.6592821901905621E-2</c:v>
                </c:pt>
                <c:pt idx="147">
                  <c:v>5.9933677947917596E-2</c:v>
                </c:pt>
                <c:pt idx="148">
                  <c:v>6.5033080127419707E-2</c:v>
                </c:pt>
                <c:pt idx="149">
                  <c:v>5.6460540882492527E-2</c:v>
                </c:pt>
                <c:pt idx="150">
                  <c:v>4.8487717254102503E-2</c:v>
                </c:pt>
                <c:pt idx="151">
                  <c:v>4.0693184012357664E-2</c:v>
                </c:pt>
                <c:pt idx="152">
                  <c:v>4.7527047913446641E-2</c:v>
                </c:pt>
                <c:pt idx="153">
                  <c:v>4.9083642035484543E-2</c:v>
                </c:pt>
                <c:pt idx="154">
                  <c:v>4.4372982637180591E-2</c:v>
                </c:pt>
                <c:pt idx="155">
                  <c:v>4.2834630628909798E-2</c:v>
                </c:pt>
                <c:pt idx="156">
                  <c:v>3.6737588652482334E-2</c:v>
                </c:pt>
                <c:pt idx="157">
                  <c:v>4.683785068949109E-2</c:v>
                </c:pt>
                <c:pt idx="158">
                  <c:v>4.3350268268363301E-2</c:v>
                </c:pt>
                <c:pt idx="159">
                  <c:v>3.0300554420776171E-2</c:v>
                </c:pt>
                <c:pt idx="160">
                  <c:v>2.6046986721144139E-2</c:v>
                </c:pt>
                <c:pt idx="161">
                  <c:v>3.0788637637824801E-2</c:v>
                </c:pt>
                <c:pt idx="162">
                  <c:v>2.0194534506716044E-2</c:v>
                </c:pt>
                <c:pt idx="163">
                  <c:v>1.9062195631000423E-2</c:v>
                </c:pt>
                <c:pt idx="164">
                  <c:v>9.1016057585824317E-3</c:v>
                </c:pt>
                <c:pt idx="165">
                  <c:v>5.8040444055460494E-3</c:v>
                </c:pt>
                <c:pt idx="166">
                  <c:v>-2.0287716709701531E-3</c:v>
                </c:pt>
                <c:pt idx="167">
                  <c:v>-8.4855192768862331E-3</c:v>
                </c:pt>
                <c:pt idx="168">
                  <c:v>-1.8359988906351155E-2</c:v>
                </c:pt>
                <c:pt idx="169">
                  <c:v>-2.3365240456694747E-2</c:v>
                </c:pt>
                <c:pt idx="170">
                  <c:v>-3.3699059561128397E-2</c:v>
                </c:pt>
                <c:pt idx="171">
                  <c:v>-2.9741656706812503E-2</c:v>
                </c:pt>
                <c:pt idx="172">
                  <c:v>-2.1457247012136027E-2</c:v>
                </c:pt>
                <c:pt idx="173">
                  <c:v>-2.4862198341747965E-2</c:v>
                </c:pt>
                <c:pt idx="174">
                  <c:v>-2.9427736247992553E-2</c:v>
                </c:pt>
                <c:pt idx="175">
                  <c:v>-3.3758197099842957E-2</c:v>
                </c:pt>
                <c:pt idx="176">
                  <c:v>-4.0938915072544102E-2</c:v>
                </c:pt>
                <c:pt idx="177">
                  <c:v>-4.8746486013180435E-2</c:v>
                </c:pt>
                <c:pt idx="178">
                  <c:v>-5.4908256880733974E-2</c:v>
                </c:pt>
                <c:pt idx="179">
                  <c:v>-4.5730435991289453E-2</c:v>
                </c:pt>
                <c:pt idx="180">
                  <c:v>-3.8247793396534835E-2</c:v>
                </c:pt>
                <c:pt idx="181">
                  <c:v>-3.3166721165973745E-2</c:v>
                </c:pt>
                <c:pt idx="182">
                  <c:v>-3.2142312698617448E-2</c:v>
                </c:pt>
                <c:pt idx="183">
                  <c:v>-3.1798966651009897E-2</c:v>
                </c:pt>
                <c:pt idx="184">
                  <c:v>-6.0088640074644206E-2</c:v>
                </c:pt>
                <c:pt idx="185">
                  <c:v>-6.4851508228821797E-2</c:v>
                </c:pt>
                <c:pt idx="186">
                  <c:v>-8.5418106427090579E-2</c:v>
                </c:pt>
                <c:pt idx="187">
                  <c:v>-0.11101492433948534</c:v>
                </c:pt>
                <c:pt idx="188">
                  <c:v>-0.11957124376270556</c:v>
                </c:pt>
                <c:pt idx="189">
                  <c:v>-0.12172950025379536</c:v>
                </c:pt>
                <c:pt idx="190">
                  <c:v>-0.10843872154518275</c:v>
                </c:pt>
                <c:pt idx="191">
                  <c:v>-9.8229109020475991E-2</c:v>
                </c:pt>
                <c:pt idx="192">
                  <c:v>-0.15886953801230574</c:v>
                </c:pt>
                <c:pt idx="193">
                  <c:v>-0.20098426110775802</c:v>
                </c:pt>
                <c:pt idx="194">
                  <c:v>-0.17606059197992663</c:v>
                </c:pt>
                <c:pt idx="195">
                  <c:v>-0.16909294512877926</c:v>
                </c:pt>
                <c:pt idx="196">
                  <c:v>-0.20058873002523125</c:v>
                </c:pt>
                <c:pt idx="197">
                  <c:v>-0.20526495484995122</c:v>
                </c:pt>
                <c:pt idx="198">
                  <c:v>-0.23952972283866092</c:v>
                </c:pt>
                <c:pt idx="199">
                  <c:v>-0.25216404143607207</c:v>
                </c:pt>
                <c:pt idx="200">
                  <c:v>-0.25028344671201819</c:v>
                </c:pt>
                <c:pt idx="201">
                  <c:v>-0.25316396142084219</c:v>
                </c:pt>
                <c:pt idx="202">
                  <c:v>-0.23862294698696596</c:v>
                </c:pt>
                <c:pt idx="203">
                  <c:v>-0.2201453322034812</c:v>
                </c:pt>
                <c:pt idx="204">
                  <c:v>-0.22435039460931361</c:v>
                </c:pt>
                <c:pt idx="205">
                  <c:v>-0.23463067393916981</c:v>
                </c:pt>
                <c:pt idx="206">
                  <c:v>-0.22883651639938629</c:v>
                </c:pt>
                <c:pt idx="207">
                  <c:v>-0.21512697828487315</c:v>
                </c:pt>
                <c:pt idx="208">
                  <c:v>-0.20485088365242998</c:v>
                </c:pt>
                <c:pt idx="209">
                  <c:v>-0.19279743949895234</c:v>
                </c:pt>
                <c:pt idx="210">
                  <c:v>-0.2001381851681252</c:v>
                </c:pt>
                <c:pt idx="211">
                  <c:v>-0.21100427926297416</c:v>
                </c:pt>
                <c:pt idx="212">
                  <c:v>-0.21030937174434938</c:v>
                </c:pt>
                <c:pt idx="213">
                  <c:v>-0.21105162870882854</c:v>
                </c:pt>
                <c:pt idx="214">
                  <c:v>-0.19743403753740141</c:v>
                </c:pt>
                <c:pt idx="215">
                  <c:v>-0.20214839323754696</c:v>
                </c:pt>
                <c:pt idx="216">
                  <c:v>-0.20847290303761845</c:v>
                </c:pt>
                <c:pt idx="217">
                  <c:v>-0.19906580574254706</c:v>
                </c:pt>
                <c:pt idx="218">
                  <c:v>-0.20876005852231161</c:v>
                </c:pt>
                <c:pt idx="219">
                  <c:v>-0.22912117903930129</c:v>
                </c:pt>
                <c:pt idx="220">
                  <c:v>-0.22064153678869147</c:v>
                </c:pt>
                <c:pt idx="221">
                  <c:v>-0.22266744269340977</c:v>
                </c:pt>
                <c:pt idx="222">
                  <c:v>-0.20929810224280399</c:v>
                </c:pt>
                <c:pt idx="223">
                  <c:v>-0.20501448225923247</c:v>
                </c:pt>
                <c:pt idx="224">
                  <c:v>-0.19692990400289812</c:v>
                </c:pt>
                <c:pt idx="225">
                  <c:v>-0.17954558396446674</c:v>
                </c:pt>
                <c:pt idx="226">
                  <c:v>-0.17559455881681652</c:v>
                </c:pt>
                <c:pt idx="227">
                  <c:v>-0.17055152794347062</c:v>
                </c:pt>
                <c:pt idx="228">
                  <c:v>-0.18931794237552113</c:v>
                </c:pt>
                <c:pt idx="229">
                  <c:v>-0.18343465740275189</c:v>
                </c:pt>
                <c:pt idx="230">
                  <c:v>-0.18233113009833946</c:v>
                </c:pt>
                <c:pt idx="231">
                  <c:v>-0.17774186100207812</c:v>
                </c:pt>
                <c:pt idx="232">
                  <c:v>-0.16985701644078055</c:v>
                </c:pt>
                <c:pt idx="233">
                  <c:v>-0.17484008528784645</c:v>
                </c:pt>
                <c:pt idx="234">
                  <c:v>-0.1647607934655777</c:v>
                </c:pt>
                <c:pt idx="235">
                  <c:v>-0.14852142569185889</c:v>
                </c:pt>
                <c:pt idx="236">
                  <c:v>-0.13847694435172386</c:v>
                </c:pt>
                <c:pt idx="237">
                  <c:v>-0.11388997650743926</c:v>
                </c:pt>
                <c:pt idx="238">
                  <c:v>-0.10472560230660222</c:v>
                </c:pt>
                <c:pt idx="239">
                  <c:v>-8.9163237311385535E-2</c:v>
                </c:pt>
                <c:pt idx="240">
                  <c:v>-8.4141197365499965E-2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  <c:min val="-0.5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7.7073883866942818</c:v>
                </c:pt>
                <c:pt idx="1">
                  <c:v>7.9578309584920399</c:v>
                </c:pt>
                <c:pt idx="2">
                  <c:v>6.55</c:v>
                </c:pt>
                <c:pt idx="3">
                  <c:v>6.05</c:v>
                </c:pt>
                <c:pt idx="4">
                  <c:v>6.56</c:v>
                </c:pt>
                <c:pt idx="5">
                  <c:v>6.84</c:v>
                </c:pt>
                <c:pt idx="6">
                  <c:v>6.5116332089044491</c:v>
                </c:pt>
                <c:pt idx="7">
                  <c:v>7.289900352351677</c:v>
                </c:pt>
                <c:pt idx="8">
                  <c:v>8.2200856871198962</c:v>
                </c:pt>
                <c:pt idx="9">
                  <c:v>9.6691715306300008</c:v>
                </c:pt>
                <c:pt idx="10">
                  <c:v>10.3</c:v>
                </c:pt>
                <c:pt idx="11">
                  <c:v>14.26</c:v>
                </c:pt>
                <c:pt idx="12">
                  <c:v>20.023438391837946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166</c:v>
                </c:pt>
                <c:pt idx="1">
                  <c:v>24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8E83BCE7-2DB5-4EA4-9C06-54AF5B57E5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35-48E0-9B69-7CD9A2B50A7D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74710E52-E9FA-4F30-B2BA-8D4D5FCC89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35-48E0-9B69-7CD9A2B50A7D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4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BA884B17-2217-4B7C-932B-F5B63A39F1C6}" type="CELLRANGE">
                      <a:rPr lang="en-US"/>
                      <a:pPr rtl="1">
                        <a:defRPr sz="14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4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35-48E0-9B69-7CD9A2B50A7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60</c:v>
                </c:pt>
                <c:pt idx="1">
                  <c:v>12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226</c:v>
                  </c:pt>
                  <c:pt idx="1">
                    <c:v>36</c:v>
                  </c:pt>
                  <c:pt idx="2">
                    <c:v>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30"/>
      </c:valAx>
      <c:spPr>
        <a:solidFill>
          <a:srgbClr val="E8F3E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17595994412904375"/>
                  <c:y val="4.244696324677165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237766964044334"/>
                      <c:h val="0.261585071661699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4019566098945657"/>
                  <c:y val="5.85708457499645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07177615571779"/>
                      <c:h val="0.22103590180218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13304282689015048"/>
                  <c:y val="8.779196821342415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468302243849687"/>
                      <c:h val="0.219359301830566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2588988014778768"/>
                  <c:y val="2.477987086703553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858993421645491"/>
                      <c:h val="0.2045608060167446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444872488059836"/>
                  <c:y val="-2.703260252589754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999707128052626"/>
                      <c:h val="0.22103590180218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1204649905379832"/>
                  <c:y val="-7.88452532992763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6416328737496622"/>
                      <c:h val="9.93883922236412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تغييرات بيش از 20 و یا 50 درصدي قيمت</c:v>
                </c:pt>
                <c:pt idx="1">
                  <c:v>برگزاري مجمع عمومی عادی</c:v>
                </c:pt>
                <c:pt idx="2">
                  <c:v>اطلاعات با اهميت گروه ب</c:v>
                </c:pt>
                <c:pt idx="3">
                  <c:v>اطلاعات با اهميت گروه الف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0.44656488549618323</c:v>
                </c:pt>
                <c:pt idx="1">
                  <c:v>0.22519083969465647</c:v>
                </c:pt>
                <c:pt idx="2">
                  <c:v>0.14885496183206107</c:v>
                </c:pt>
                <c:pt idx="3">
                  <c:v>0.1316793893129771</c:v>
                </c:pt>
                <c:pt idx="4">
                  <c:v>3.6259541984732822E-2</c:v>
                </c:pt>
                <c:pt idx="5">
                  <c:v>1.1450381679389313E-2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4297103635311481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متوقف'!$P$2:$AB$2</c:f>
              <c:strCache>
                <c:ptCount val="13"/>
                <c:pt idx="0">
                  <c:v>اردیبهشت 
98</c:v>
                </c:pt>
                <c:pt idx="1">
                  <c:v>خرداد 
98</c:v>
                </c:pt>
                <c:pt idx="2">
                  <c:v>تیر 
98</c:v>
                </c:pt>
                <c:pt idx="3">
                  <c:v>مرداد 
98</c:v>
                </c:pt>
                <c:pt idx="4">
                  <c:v>شهریور 
98</c:v>
                </c:pt>
                <c:pt idx="5">
                  <c:v>مهر 
98</c:v>
                </c:pt>
                <c:pt idx="6">
                  <c:v>آبان 
98</c:v>
                </c:pt>
                <c:pt idx="7">
                  <c:v>آذر 
98</c:v>
                </c:pt>
                <c:pt idx="8">
                  <c:v>دی 
98</c:v>
                </c:pt>
                <c:pt idx="9">
                  <c:v>بهمن 
98</c:v>
                </c:pt>
                <c:pt idx="10">
                  <c:v>اسفند
98</c:v>
                </c:pt>
                <c:pt idx="11">
                  <c:v>فروردین 
99</c:v>
                </c:pt>
                <c:pt idx="12">
                  <c:v>اردیبهشت
99</c:v>
                </c:pt>
              </c:strCache>
            </c:strRef>
          </c:cat>
          <c:val>
            <c:numRef>
              <c:f>'نمادهای متوقف'!$P$4:$AB$4</c:f>
              <c:numCache>
                <c:formatCode>General</c:formatCode>
                <c:ptCount val="13"/>
                <c:pt idx="0">
                  <c:v>33</c:v>
                </c:pt>
                <c:pt idx="1">
                  <c:v>35</c:v>
                </c:pt>
                <c:pt idx="2">
                  <c:v>71</c:v>
                </c:pt>
                <c:pt idx="3">
                  <c:v>18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29</c:v>
                </c:pt>
                <c:pt idx="11">
                  <c:v>44</c:v>
                </c:pt>
                <c:pt idx="1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متوقف'!$P$2:$AB$2</c:f>
              <c:strCache>
                <c:ptCount val="13"/>
                <c:pt idx="0">
                  <c:v>اردیبهشت 
98</c:v>
                </c:pt>
                <c:pt idx="1">
                  <c:v>خرداد 
98</c:v>
                </c:pt>
                <c:pt idx="2">
                  <c:v>تیر 
98</c:v>
                </c:pt>
                <c:pt idx="3">
                  <c:v>مرداد 
98</c:v>
                </c:pt>
                <c:pt idx="4">
                  <c:v>شهریور 
98</c:v>
                </c:pt>
                <c:pt idx="5">
                  <c:v>مهر 
98</c:v>
                </c:pt>
                <c:pt idx="6">
                  <c:v>آبان 
98</c:v>
                </c:pt>
                <c:pt idx="7">
                  <c:v>آذر 
98</c:v>
                </c:pt>
                <c:pt idx="8">
                  <c:v>دی 
98</c:v>
                </c:pt>
                <c:pt idx="9">
                  <c:v>بهمن 
98</c:v>
                </c:pt>
                <c:pt idx="10">
                  <c:v>اسفند
98</c:v>
                </c:pt>
                <c:pt idx="11">
                  <c:v>فروردین 
99</c:v>
                </c:pt>
                <c:pt idx="12">
                  <c:v>اردیبهشت
99</c:v>
                </c:pt>
              </c:strCache>
            </c:strRef>
          </c:cat>
          <c:val>
            <c:numRef>
              <c:f>'نمادهای متوقف'!$P$3:$AB$3</c:f>
              <c:numCache>
                <c:formatCode>General</c:formatCode>
                <c:ptCount val="13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8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متوقف'!$P$2:$AB$2</c:f>
              <c:strCache>
                <c:ptCount val="13"/>
                <c:pt idx="0">
                  <c:v>اردیبهشت 
98</c:v>
                </c:pt>
                <c:pt idx="1">
                  <c:v>خرداد 
98</c:v>
                </c:pt>
                <c:pt idx="2">
                  <c:v>تیر 
98</c:v>
                </c:pt>
                <c:pt idx="3">
                  <c:v>مرداد 
98</c:v>
                </c:pt>
                <c:pt idx="4">
                  <c:v>شهریور 
98</c:v>
                </c:pt>
                <c:pt idx="5">
                  <c:v>مهر 
98</c:v>
                </c:pt>
                <c:pt idx="6">
                  <c:v>آبان 
98</c:v>
                </c:pt>
                <c:pt idx="7">
                  <c:v>آذر 
98</c:v>
                </c:pt>
                <c:pt idx="8">
                  <c:v>دی 
98</c:v>
                </c:pt>
                <c:pt idx="9">
                  <c:v>بهمن 
98</c:v>
                </c:pt>
                <c:pt idx="10">
                  <c:v>اسفند
98</c:v>
                </c:pt>
                <c:pt idx="11">
                  <c:v>فروردین 
99</c:v>
                </c:pt>
                <c:pt idx="12">
                  <c:v>اردیبهشت
99</c:v>
                </c:pt>
              </c:strCache>
            </c:strRef>
          </c:cat>
          <c:val>
            <c:numRef>
              <c:f>'نمادهای متوقف'!$P$7:$AB$7</c:f>
              <c:numCache>
                <c:formatCode>General</c:formatCode>
                <c:ptCount val="13"/>
                <c:pt idx="0" formatCode="0.00">
                  <c:v>3.07</c:v>
                </c:pt>
                <c:pt idx="1">
                  <c:v>3.57</c:v>
                </c:pt>
                <c:pt idx="2">
                  <c:v>3.51</c:v>
                </c:pt>
                <c:pt idx="3">
                  <c:v>2.4</c:v>
                </c:pt>
                <c:pt idx="4">
                  <c:v>2.5</c:v>
                </c:pt>
                <c:pt idx="5">
                  <c:v>2.9</c:v>
                </c:pt>
                <c:pt idx="6">
                  <c:v>2.2000000000000002</c:v>
                </c:pt>
                <c:pt idx="7">
                  <c:v>2.8</c:v>
                </c:pt>
                <c:pt idx="8">
                  <c:v>3</c:v>
                </c:pt>
                <c:pt idx="9">
                  <c:v>2.8</c:v>
                </c:pt>
                <c:pt idx="10">
                  <c:v>2.7</c:v>
                </c:pt>
                <c:pt idx="11">
                  <c:v>2.7</c:v>
                </c:pt>
                <c:pt idx="12" formatCode="0.00">
                  <c:v>3.2256637168141591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متوقف'!$P$5:$AB$5</c:f>
              <c:numCache>
                <c:formatCode>General</c:formatCode>
                <c:ptCount val="13"/>
                <c:pt idx="0">
                  <c:v>95</c:v>
                </c:pt>
                <c:pt idx="1">
                  <c:v>168</c:v>
                </c:pt>
                <c:pt idx="2">
                  <c:v>162</c:v>
                </c:pt>
                <c:pt idx="3">
                  <c:v>54</c:v>
                </c:pt>
                <c:pt idx="4">
                  <c:v>107</c:v>
                </c:pt>
                <c:pt idx="5">
                  <c:v>95</c:v>
                </c:pt>
                <c:pt idx="6">
                  <c:v>59</c:v>
                </c:pt>
                <c:pt idx="7">
                  <c:v>116</c:v>
                </c:pt>
                <c:pt idx="8">
                  <c:v>98</c:v>
                </c:pt>
                <c:pt idx="9">
                  <c:v>130</c:v>
                </c:pt>
                <c:pt idx="10">
                  <c:v>135</c:v>
                </c:pt>
                <c:pt idx="11">
                  <c:v>121</c:v>
                </c:pt>
                <c:pt idx="12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ناشر'!$W$31:$AI$31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به تفکیک ماهیت ناشر'!$W$44:$AI$44</c:f>
              <c:numCache>
                <c:formatCode>#,##0</c:formatCode>
                <c:ptCount val="13"/>
                <c:pt idx="0">
                  <c:v>0</c:v>
                </c:pt>
                <c:pt idx="1">
                  <c:v>4000</c:v>
                </c:pt>
                <c:pt idx="2">
                  <c:v>137875</c:v>
                </c:pt>
                <c:pt idx="3">
                  <c:v>155962</c:v>
                </c:pt>
                <c:pt idx="4">
                  <c:v>156962</c:v>
                </c:pt>
                <c:pt idx="5">
                  <c:v>201962</c:v>
                </c:pt>
                <c:pt idx="6">
                  <c:v>424541</c:v>
                </c:pt>
                <c:pt idx="7">
                  <c:v>544962</c:v>
                </c:pt>
                <c:pt idx="8">
                  <c:v>691962</c:v>
                </c:pt>
                <c:pt idx="9">
                  <c:v>750962</c:v>
                </c:pt>
                <c:pt idx="10">
                  <c:v>852462</c:v>
                </c:pt>
                <c:pt idx="11">
                  <c:v>0</c:v>
                </c:pt>
                <c:pt idx="12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E5D6618-7CCA-44AA-A0A2-09A4B8EB40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0"/>
                  <c:y val="-7.046134985159376E-2"/>
                </c:manualLayout>
              </c:layout>
              <c:tx>
                <c:rich>
                  <a:bodyPr/>
                  <a:lstStyle/>
                  <a:p>
                    <a:fld id="{AFB4E7E2-D597-4D82-B764-BD72B28098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2.7923603045554263E-2"/>
                </c:manualLayout>
              </c:layout>
              <c:tx>
                <c:rich>
                  <a:bodyPr/>
                  <a:lstStyle/>
                  <a:p>
                    <a:fld id="{B9F7C0A2-151E-436F-9880-A260ECDF4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2.9641566653761775E-2"/>
                </c:manualLayout>
              </c:layout>
              <c:tx>
                <c:rich>
                  <a:bodyPr/>
                  <a:lstStyle/>
                  <a:p>
                    <a:fld id="{F640B578-375E-4D00-BECD-8C50281A21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-8.2546494949255347E-17"/>
                  <c:y val="-3.5152922957801085E-2"/>
                </c:manualLayout>
              </c:layout>
              <c:tx>
                <c:rich>
                  <a:bodyPr/>
                  <a:lstStyle/>
                  <a:p>
                    <a:fld id="{E727DD51-EB81-402A-9875-53D2B3A87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0.10173119112143503"/>
                </c:manualLayout>
              </c:layout>
              <c:tx>
                <c:rich>
                  <a:bodyPr/>
                  <a:lstStyle/>
                  <a:p>
                    <a:fld id="{E384371D-6AA6-432E-9C86-FFAC2A44DB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6.2748741773132014E-2"/>
                </c:manualLayout>
              </c:layout>
              <c:tx>
                <c:rich>
                  <a:bodyPr/>
                  <a:lstStyle/>
                  <a:p>
                    <a:fld id="{AA4787A0-BDF0-46D3-8DA6-0DD5F52E57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-8.2546494949255347E-17"/>
                  <c:y val="-7.8050716221447963E-2"/>
                </c:manualLayout>
              </c:layout>
              <c:tx>
                <c:rich>
                  <a:bodyPr/>
                  <a:lstStyle/>
                  <a:p>
                    <a:fld id="{B0422C5F-30C7-41D8-81B5-43D17CAC58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-8.2546494949255347E-17"/>
                  <c:y val="-4.244450896889921E-2"/>
                </c:manualLayout>
              </c:layout>
              <c:tx>
                <c:rich>
                  <a:bodyPr/>
                  <a:lstStyle/>
                  <a:p>
                    <a:fld id="{0D1AF584-66A7-4D75-B403-89D189ADB1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6.0758162343528196E-2"/>
                </c:manualLayout>
              </c:layout>
              <c:tx>
                <c:rich>
                  <a:bodyPr/>
                  <a:lstStyle/>
                  <a:p>
                    <a:fld id="{FA901A28-C089-4F1A-A16B-4492F310EE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8.3760807846173693E-2"/>
                </c:manualLayout>
              </c:layout>
              <c:tx>
                <c:rich>
                  <a:bodyPr/>
                  <a:lstStyle/>
                  <a:p>
                    <a:fld id="{EC00C1AF-7AD5-4700-8DAC-D068C2370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3.9250225835591686E-2"/>
                </c:manualLayout>
              </c:layout>
              <c:tx>
                <c:rich>
                  <a:bodyPr/>
                  <a:lstStyle/>
                  <a:p>
                    <a:fld id="{7006DC1E-3255-4152-B26C-820A8748A1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3.7875532326751837E-2"/>
                </c:manualLayout>
              </c:layout>
              <c:tx>
                <c:rich>
                  <a:bodyPr/>
                  <a:lstStyle/>
                  <a:p>
                    <a:fld id="{82531137-A539-40B6-9D74-78CB2A4D1D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ناشر'!$W$31:$AI$31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به تفکیک ماهیت ناشر'!$W$43:$AI$43</c:f>
              <c:numCache>
                <c:formatCode>#,##0</c:formatCode>
                <c:ptCount val="13"/>
                <c:pt idx="0">
                  <c:v>4000</c:v>
                </c:pt>
                <c:pt idx="1">
                  <c:v>133875</c:v>
                </c:pt>
                <c:pt idx="2">
                  <c:v>18087</c:v>
                </c:pt>
                <c:pt idx="3">
                  <c:v>1000</c:v>
                </c:pt>
                <c:pt idx="4">
                  <c:v>45000</c:v>
                </c:pt>
                <c:pt idx="5">
                  <c:v>222579</c:v>
                </c:pt>
                <c:pt idx="6">
                  <c:v>120421</c:v>
                </c:pt>
                <c:pt idx="7">
                  <c:v>147000</c:v>
                </c:pt>
                <c:pt idx="8">
                  <c:v>59000</c:v>
                </c:pt>
                <c:pt idx="9">
                  <c:v>101500</c:v>
                </c:pt>
                <c:pt idx="10">
                  <c:v>154300</c:v>
                </c:pt>
                <c:pt idx="11">
                  <c:v>20000</c:v>
                </c:pt>
                <c:pt idx="12">
                  <c:v>62000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ناشر'!$W$42:$AI$42</c15:f>
                <c15:dlblRangeCache>
                  <c:ptCount val="13"/>
                  <c:pt idx="0">
                    <c:v>4,000</c:v>
                  </c:pt>
                  <c:pt idx="1">
                    <c:v>137,875</c:v>
                  </c:pt>
                  <c:pt idx="2">
                    <c:v>155,962</c:v>
                  </c:pt>
                  <c:pt idx="3">
                    <c:v>156,962</c:v>
                  </c:pt>
                  <c:pt idx="4">
                    <c:v>201,962</c:v>
                  </c:pt>
                  <c:pt idx="5">
                    <c:v>424,541</c:v>
                  </c:pt>
                  <c:pt idx="6">
                    <c:v>544,962</c:v>
                  </c:pt>
                  <c:pt idx="7">
                    <c:v>691,962</c:v>
                  </c:pt>
                  <c:pt idx="8">
                    <c:v>750,962</c:v>
                  </c:pt>
                  <c:pt idx="9">
                    <c:v>852,462</c:v>
                  </c:pt>
                  <c:pt idx="10">
                    <c:v>1,006,762</c:v>
                  </c:pt>
                  <c:pt idx="11">
                    <c:v>20,000</c:v>
                  </c:pt>
                  <c:pt idx="12">
                    <c:v>82,000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95285856"/>
        <c:axId val="-87461904"/>
      </c:barChart>
      <c:catAx>
        <c:axId val="-952858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904"/>
        <c:crosses val="autoZero"/>
        <c:auto val="1"/>
        <c:lblAlgn val="ctr"/>
        <c:lblOffset val="100"/>
        <c:noMultiLvlLbl val="0"/>
      </c:catAx>
      <c:valAx>
        <c:axId val="-8746190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5285856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295985.72352784401</c:v>
                </c:pt>
                <c:pt idx="1">
                  <c:v>267313.42383791698</c:v>
                </c:pt>
                <c:pt idx="2">
                  <c:v>274429.50175007898</c:v>
                </c:pt>
                <c:pt idx="3">
                  <c:v>215583.00875873098</c:v>
                </c:pt>
                <c:pt idx="4">
                  <c:v>368221.63299199997</c:v>
                </c:pt>
                <c:pt idx="5">
                  <c:v>434315.297778012</c:v>
                </c:pt>
                <c:pt idx="6">
                  <c:v>245782.37129360801</c:v>
                </c:pt>
                <c:pt idx="7">
                  <c:v>431868.80264898</c:v>
                </c:pt>
                <c:pt idx="8">
                  <c:v>643463.56591221795</c:v>
                </c:pt>
                <c:pt idx="9">
                  <c:v>826429.66201676405</c:v>
                </c:pt>
                <c:pt idx="10">
                  <c:v>960970.14175312198</c:v>
                </c:pt>
                <c:pt idx="11">
                  <c:v>1018358.479404391</c:v>
                </c:pt>
                <c:pt idx="12">
                  <c:v>2492806.0563624143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146336.86041798</c:v>
                </c:pt>
                <c:pt idx="1">
                  <c:v>146400.39384424902</c:v>
                </c:pt>
                <c:pt idx="2">
                  <c:v>180231.36781592001</c:v>
                </c:pt>
                <c:pt idx="3">
                  <c:v>181651.26344126</c:v>
                </c:pt>
                <c:pt idx="4">
                  <c:v>209414.26079292101</c:v>
                </c:pt>
                <c:pt idx="5">
                  <c:v>259987.831946833</c:v>
                </c:pt>
                <c:pt idx="6">
                  <c:v>169887.37987704301</c:v>
                </c:pt>
                <c:pt idx="7">
                  <c:v>331606.67989353801</c:v>
                </c:pt>
                <c:pt idx="8">
                  <c:v>378908.62732394598</c:v>
                </c:pt>
                <c:pt idx="9">
                  <c:v>496691.33286270406</c:v>
                </c:pt>
                <c:pt idx="10">
                  <c:v>653190.03777481499</c:v>
                </c:pt>
                <c:pt idx="11">
                  <c:v>580307.72744451393</c:v>
                </c:pt>
                <c:pt idx="12">
                  <c:v>1126351.779812909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142063</c:v>
                </c:pt>
                <c:pt idx="1">
                  <c:v>95924.011308924994</c:v>
                </c:pt>
                <c:pt idx="2">
                  <c:v>100381</c:v>
                </c:pt>
                <c:pt idx="3">
                  <c:v>84648</c:v>
                </c:pt>
                <c:pt idx="4">
                  <c:v>103342</c:v>
                </c:pt>
                <c:pt idx="5">
                  <c:v>110054</c:v>
                </c:pt>
                <c:pt idx="6">
                  <c:v>108697</c:v>
                </c:pt>
                <c:pt idx="7">
                  <c:v>136792</c:v>
                </c:pt>
                <c:pt idx="8">
                  <c:v>135364</c:v>
                </c:pt>
                <c:pt idx="9">
                  <c:v>156293</c:v>
                </c:pt>
                <c:pt idx="10">
                  <c:v>144761</c:v>
                </c:pt>
                <c:pt idx="11">
                  <c:v>78898</c:v>
                </c:pt>
                <c:pt idx="12">
                  <c:v>141542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16919</c:v>
                </c:pt>
                <c:pt idx="1">
                  <c:v>9907.0967247610006</c:v>
                </c:pt>
                <c:pt idx="2">
                  <c:v>13373</c:v>
                </c:pt>
                <c:pt idx="3">
                  <c:v>8485</c:v>
                </c:pt>
                <c:pt idx="4">
                  <c:v>44952</c:v>
                </c:pt>
                <c:pt idx="5">
                  <c:v>23661</c:v>
                </c:pt>
                <c:pt idx="6">
                  <c:v>35440</c:v>
                </c:pt>
                <c:pt idx="7">
                  <c:v>91468</c:v>
                </c:pt>
                <c:pt idx="8">
                  <c:v>53804</c:v>
                </c:pt>
                <c:pt idx="9">
                  <c:v>22678</c:v>
                </c:pt>
                <c:pt idx="10">
                  <c:v>58646</c:v>
                </c:pt>
                <c:pt idx="11">
                  <c:v>32018</c:v>
                </c:pt>
                <c:pt idx="12">
                  <c:v>62421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A74-4042-828A-0B5F0E16D045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ناشر'!$W$3:$AI$3</c:f>
              <c:strCache>
                <c:ptCount val="13"/>
                <c:pt idx="0">
                  <c:v>عملکرد 98 تا 98/02/31</c:v>
                </c:pt>
                <c:pt idx="1">
                  <c:v>عملکرد 98 تا 98/03/31</c:v>
                </c:pt>
                <c:pt idx="2">
                  <c:v>عملکرد 98 تا 98/04/31</c:v>
                </c:pt>
                <c:pt idx="3">
                  <c:v>عملکرد 98 تا 98/05/31</c:v>
                </c:pt>
                <c:pt idx="4">
                  <c:v>عملکرد 98 تا 98/06/31</c:v>
                </c:pt>
                <c:pt idx="5">
                  <c:v>عملکرد 98 تا 98/07/30</c:v>
                </c:pt>
                <c:pt idx="6">
                  <c:v>عملکرد 98 تا 98/08/30</c:v>
                </c:pt>
                <c:pt idx="7">
                  <c:v>عملکرد 98 تا 98/09/30</c:v>
                </c:pt>
                <c:pt idx="8">
                  <c:v>عملکرد 98 تا 98/10/30</c:v>
                </c:pt>
                <c:pt idx="9">
                  <c:v>عملکرد 98 تا 98/11/30</c:v>
                </c:pt>
                <c:pt idx="10">
                  <c:v>عملکرد 98 تا 98/12/29</c:v>
                </c:pt>
                <c:pt idx="11">
                  <c:v>عملکرد 99 تا 99/01/31</c:v>
                </c:pt>
                <c:pt idx="12">
                  <c:v>عملکرد 99 تا 99/02/31</c:v>
                </c:pt>
              </c:strCache>
            </c:strRef>
          </c:cat>
          <c:val>
            <c:numRef>
              <c:f>'تامین مالی به تفکیک ماهیت ناشر'!$W$9:$AI$9</c:f>
              <c:numCache>
                <c:formatCode>#,##0</c:formatCode>
                <c:ptCount val="13"/>
                <c:pt idx="0">
                  <c:v>41412</c:v>
                </c:pt>
                <c:pt idx="1">
                  <c:v>90257</c:v>
                </c:pt>
                <c:pt idx="2">
                  <c:v>153037</c:v>
                </c:pt>
                <c:pt idx="3">
                  <c:v>213484</c:v>
                </c:pt>
                <c:pt idx="4">
                  <c:v>282522</c:v>
                </c:pt>
                <c:pt idx="5">
                  <c:v>388797</c:v>
                </c:pt>
                <c:pt idx="6">
                  <c:v>432227</c:v>
                </c:pt>
                <c:pt idx="7">
                  <c:v>598584</c:v>
                </c:pt>
                <c:pt idx="8">
                  <c:v>696057</c:v>
                </c:pt>
                <c:pt idx="9">
                  <c:v>801111</c:v>
                </c:pt>
                <c:pt idx="10">
                  <c:v>1642336</c:v>
                </c:pt>
                <c:pt idx="11">
                  <c:v>253883</c:v>
                </c:pt>
                <c:pt idx="12">
                  <c:v>631189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3854941267336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A74-4042-828A-0B5F0E16D045}"/>
                </c:ext>
              </c:extLst>
            </c:dLbl>
            <c:dLbl>
              <c:idx val="1"/>
              <c:layout>
                <c:manualLayout>
                  <c:x val="5.9401820499074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74-4042-828A-0B5F0E16D045}"/>
                </c:ext>
              </c:extLst>
            </c:dLbl>
            <c:dLbl>
              <c:idx val="2"/>
              <c:layout>
                <c:manualLayout>
                  <c:x val="6.70665715312135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A74-4042-828A-0B5F0E16D045}"/>
                </c:ext>
              </c:extLst>
            </c:dLbl>
            <c:dLbl>
              <c:idx val="3"/>
              <c:layout>
                <c:manualLayout>
                  <c:x val="6.13180082571095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74-4042-828A-0B5F0E16D045}"/>
                </c:ext>
              </c:extLst>
            </c:dLbl>
            <c:dLbl>
              <c:idx val="11"/>
              <c:layout>
                <c:manualLayout>
                  <c:x val="3.3769410763667303E-2"/>
                  <c:y val="-1.8540270382684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A8D-4218-85CD-BA611CF63558}"/>
                </c:ext>
              </c:extLst>
            </c:dLbl>
            <c:dLbl>
              <c:idx val="12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3F5-46ED-A29D-43D7B5633E84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ناشر'!$W$3:$AI$3</c:f>
              <c:strCache>
                <c:ptCount val="13"/>
                <c:pt idx="0">
                  <c:v>عملکرد 98 تا 98/02/31</c:v>
                </c:pt>
                <c:pt idx="1">
                  <c:v>عملکرد 98 تا 98/03/31</c:v>
                </c:pt>
                <c:pt idx="2">
                  <c:v>عملکرد 98 تا 98/04/31</c:v>
                </c:pt>
                <c:pt idx="3">
                  <c:v>عملکرد 98 تا 98/05/31</c:v>
                </c:pt>
                <c:pt idx="4">
                  <c:v>عملکرد 98 تا 98/06/31</c:v>
                </c:pt>
                <c:pt idx="5">
                  <c:v>عملکرد 98 تا 98/07/30</c:v>
                </c:pt>
                <c:pt idx="6">
                  <c:v>عملکرد 98 تا 98/08/30</c:v>
                </c:pt>
                <c:pt idx="7">
                  <c:v>عملکرد 98 تا 98/09/30</c:v>
                </c:pt>
                <c:pt idx="8">
                  <c:v>عملکرد 98 تا 98/10/30</c:v>
                </c:pt>
                <c:pt idx="9">
                  <c:v>عملکرد 98 تا 98/11/30</c:v>
                </c:pt>
                <c:pt idx="10">
                  <c:v>عملکرد 98 تا 98/12/29</c:v>
                </c:pt>
                <c:pt idx="11">
                  <c:v>عملکرد 99 تا 99/01/31</c:v>
                </c:pt>
                <c:pt idx="12">
                  <c:v>عملکرد 99 تا 99/02/31</c:v>
                </c:pt>
              </c:strCache>
            </c:strRef>
          </c:cat>
          <c:val>
            <c:numRef>
              <c:f>'تامین مالی به تفکیک ماهیت ناشر'!$W$10:$AI$10</c:f>
              <c:numCache>
                <c:formatCode>#,##0</c:formatCode>
                <c:ptCount val="13"/>
                <c:pt idx="0">
                  <c:v>4000</c:v>
                </c:pt>
                <c:pt idx="1">
                  <c:v>137875</c:v>
                </c:pt>
                <c:pt idx="2">
                  <c:v>155962</c:v>
                </c:pt>
                <c:pt idx="3">
                  <c:v>156962</c:v>
                </c:pt>
                <c:pt idx="4">
                  <c:v>201962</c:v>
                </c:pt>
                <c:pt idx="5">
                  <c:v>424541</c:v>
                </c:pt>
                <c:pt idx="6">
                  <c:v>544962</c:v>
                </c:pt>
                <c:pt idx="7">
                  <c:v>691962</c:v>
                </c:pt>
                <c:pt idx="8">
                  <c:v>750962</c:v>
                </c:pt>
                <c:pt idx="9">
                  <c:v>852462</c:v>
                </c:pt>
                <c:pt idx="10">
                  <c:v>1006762</c:v>
                </c:pt>
                <c:pt idx="11">
                  <c:v>45000</c:v>
                </c:pt>
                <c:pt idx="12">
                  <c:v>82000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28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  <c:majorUnit val="4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E-4AE4-A894-595F4106384D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E-4AE4-A894-595F4106384D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E-4AE4-A894-595F4106384D}"/>
              </c:ext>
            </c:extLst>
          </c:dPt>
          <c:dLbls>
            <c:dLbl>
              <c:idx val="2"/>
              <c:layout>
                <c:manualLayout>
                  <c:x val="0.12376180849823115"/>
                  <c:y val="0.1892016173255853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FAE-4AE4-A894-595F4106384D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مانده'!$AB$3,'تامین مالی - مانده'!$AB$10,'تامین مالی - مانده'!$AB$12)</c:f>
              <c:numCache>
                <c:formatCode>0.0%</c:formatCode>
                <c:ptCount val="3"/>
                <c:pt idx="0">
                  <c:v>0.84182324596028235</c:v>
                </c:pt>
                <c:pt idx="1">
                  <c:v>3.8501822106556768E-2</c:v>
                </c:pt>
                <c:pt idx="2">
                  <c:v>0.11967493193316084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AE-4AE4-A894-595F4106384D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552314401622718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2192220853858785"/>
          <c:w val="0.85272758620689637"/>
          <c:h val="0.686709299504349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مانده'!$O$2:$AA$2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'تامین مالی - مانده'!$O$3:$AA$3</c:f>
              <c:numCache>
                <c:formatCode>_(* #,##0_);_(* \(#,##0\);_(* "-"??_);_(@_)</c:formatCode>
                <c:ptCount val="13"/>
                <c:pt idx="0">
                  <c:v>714097</c:v>
                </c:pt>
                <c:pt idx="1">
                  <c:v>838525</c:v>
                </c:pt>
                <c:pt idx="2">
                  <c:v>804525</c:v>
                </c:pt>
                <c:pt idx="3">
                  <c:v>765165</c:v>
                </c:pt>
                <c:pt idx="4">
                  <c:v>760165</c:v>
                </c:pt>
                <c:pt idx="5">
                  <c:v>958646</c:v>
                </c:pt>
                <c:pt idx="6">
                  <c:v>1025246</c:v>
                </c:pt>
                <c:pt idx="7">
                  <c:v>1138886</c:v>
                </c:pt>
                <c:pt idx="8">
                  <c:v>1158561</c:v>
                </c:pt>
                <c:pt idx="9">
                  <c:v>1227561</c:v>
                </c:pt>
                <c:pt idx="10">
                  <c:v>1284518</c:v>
                </c:pt>
                <c:pt idx="11">
                  <c:v>1304518</c:v>
                </c:pt>
                <c:pt idx="12">
                  <c:v>1344667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4-42CB-A3AE-61E27C51BB30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مانده'!$O$2:$AA$2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'تامین مالی - مانده'!$O$10:$AA$10</c:f>
              <c:numCache>
                <c:formatCode>_(* #,##0_);_(* \(#,##0\);_(* "-"??_);_(@_)</c:formatCode>
                <c:ptCount val="13"/>
                <c:pt idx="0">
                  <c:v>17500</c:v>
                </c:pt>
                <c:pt idx="1">
                  <c:v>17500</c:v>
                </c:pt>
                <c:pt idx="2">
                  <c:v>32500</c:v>
                </c:pt>
                <c:pt idx="3">
                  <c:v>32500</c:v>
                </c:pt>
                <c:pt idx="4">
                  <c:v>42500</c:v>
                </c:pt>
                <c:pt idx="5">
                  <c:v>44000</c:v>
                </c:pt>
                <c:pt idx="6">
                  <c:v>46500</c:v>
                </c:pt>
                <c:pt idx="7">
                  <c:v>53500</c:v>
                </c:pt>
                <c:pt idx="8">
                  <c:v>58500</c:v>
                </c:pt>
                <c:pt idx="9">
                  <c:v>64900</c:v>
                </c:pt>
                <c:pt idx="10">
                  <c:v>61500</c:v>
                </c:pt>
                <c:pt idx="11">
                  <c:v>61500</c:v>
                </c:pt>
                <c:pt idx="12">
                  <c:v>61500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4-42CB-A3AE-61E27C51BB30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مانده'!$O$2:$AA$2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'تامین مالی - مانده'!$O$12:$AA$12</c:f>
              <c:numCache>
                <c:formatCode>_(* #,##0_);_(* \(#,##0\);_(* "-"??_);_(@_)</c:formatCode>
                <c:ptCount val="13"/>
                <c:pt idx="0">
                  <c:v>162823</c:v>
                </c:pt>
                <c:pt idx="1">
                  <c:v>168456</c:v>
                </c:pt>
                <c:pt idx="2">
                  <c:v>166543</c:v>
                </c:pt>
                <c:pt idx="3">
                  <c:v>165543</c:v>
                </c:pt>
                <c:pt idx="4">
                  <c:v>173543</c:v>
                </c:pt>
                <c:pt idx="5">
                  <c:v>172543</c:v>
                </c:pt>
                <c:pt idx="6">
                  <c:v>175543</c:v>
                </c:pt>
                <c:pt idx="7">
                  <c:v>174043</c:v>
                </c:pt>
                <c:pt idx="8">
                  <c:v>172393</c:v>
                </c:pt>
                <c:pt idx="9">
                  <c:v>175893</c:v>
                </c:pt>
                <c:pt idx="10">
                  <c:v>216743</c:v>
                </c:pt>
                <c:pt idx="11">
                  <c:v>251679</c:v>
                </c:pt>
                <c:pt idx="12">
                  <c:v>191160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-87464080"/>
        <c:axId val="-87461360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1881947261663286E-2"/>
                  <c:y val="-2.7433249810938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C99-4B98-B7F9-915EF5039149}"/>
                </c:ext>
              </c:extLst>
            </c:dLbl>
            <c:dLbl>
              <c:idx val="1"/>
              <c:layout>
                <c:manualLayout>
                  <c:x val="-5.8682758620689654E-2"/>
                  <c:y val="-5.8048179427593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C99-4B98-B7F9-915EF5039149}"/>
                </c:ext>
              </c:extLst>
            </c:dLbl>
            <c:dLbl>
              <c:idx val="2"/>
              <c:layout>
                <c:manualLayout>
                  <c:x val="-5.8682758620689654E-2"/>
                  <c:y val="-3.180681118474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C99-4B98-B7F9-915EF5039149}"/>
                </c:ext>
              </c:extLst>
            </c:dLbl>
            <c:dLbl>
              <c:idx val="3"/>
              <c:layout>
                <c:manualLayout>
                  <c:x val="-5.1881947261663335E-2"/>
                  <c:y val="-2.3059688437130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C99-4B98-B7F9-915EF5039149}"/>
                </c:ext>
              </c:extLst>
            </c:dLbl>
            <c:dLbl>
              <c:idx val="4"/>
              <c:layout>
                <c:manualLayout>
                  <c:x val="-5.1881947261663286E-2"/>
                  <c:y val="-2.7433249810938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C99-4B98-B7F9-915EF5039149}"/>
                </c:ext>
              </c:extLst>
            </c:dLbl>
            <c:dLbl>
              <c:idx val="5"/>
              <c:layout>
                <c:manualLayout>
                  <c:x val="-5.8682758620689654E-2"/>
                  <c:y val="-3.180681118474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C99-4B98-B7F9-915EF5039149}"/>
                </c:ext>
              </c:extLst>
            </c:dLbl>
            <c:dLbl>
              <c:idx val="6"/>
              <c:layout>
                <c:manualLayout>
                  <c:x val="-5.8682758620689751E-2"/>
                  <c:y val="-3.180681118474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C99-4B98-B7F9-915EF5039149}"/>
                </c:ext>
              </c:extLst>
            </c:dLbl>
            <c:dLbl>
              <c:idx val="7"/>
              <c:layout>
                <c:manualLayout>
                  <c:x val="-5.8682758620689751E-2"/>
                  <c:y val="-2.7433249810938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C99-4B98-B7F9-915EF5039149}"/>
                </c:ext>
              </c:extLst>
            </c:dLbl>
            <c:dLbl>
              <c:idx val="8"/>
              <c:layout>
                <c:manualLayout>
                  <c:x val="-5.6106693711967547E-2"/>
                  <c:y val="-4.4927495306169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C99-4B98-B7F9-915EF5039149}"/>
                </c:ext>
              </c:extLst>
            </c:dLbl>
            <c:dLbl>
              <c:idx val="9"/>
              <c:layout>
                <c:manualLayout>
                  <c:x val="-5.8682758620689654E-2"/>
                  <c:y val="-4.4927495306169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C99-4B98-B7F9-915EF5039149}"/>
                </c:ext>
              </c:extLst>
            </c:dLbl>
            <c:dLbl>
              <c:idx val="10"/>
              <c:layout>
                <c:manualLayout>
                  <c:x val="-5.8682758620689751E-2"/>
                  <c:y val="-3.6180372558554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C99-4B98-B7F9-915EF5039149}"/>
                </c:ext>
              </c:extLst>
            </c:dLbl>
            <c:dLbl>
              <c:idx val="11"/>
              <c:layout>
                <c:manualLayout>
                  <c:x val="-5.8682758620689564E-2"/>
                  <c:y val="-4.4927495306169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C99-4B98-B7F9-915EF5039149}"/>
                </c:ext>
              </c:extLst>
            </c:dLbl>
            <c:dLbl>
              <c:idx val="12"/>
              <c:layout>
                <c:manualLayout>
                  <c:x val="-3.7247464503042597E-3"/>
                  <c:y val="-2.305968843713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C99-4B98-B7F9-915EF5039149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مانده'!$O$2:$AA$2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'تامین مالی - مانده'!$O$21:$AA$21</c:f>
              <c:numCache>
                <c:formatCode>_(* #,##0_);_(* \(#,##0\);_(* "-"??_);_(@_)</c:formatCode>
                <c:ptCount val="13"/>
                <c:pt idx="0">
                  <c:v>894420</c:v>
                </c:pt>
                <c:pt idx="1">
                  <c:v>1024481</c:v>
                </c:pt>
                <c:pt idx="2">
                  <c:v>1003568</c:v>
                </c:pt>
                <c:pt idx="3">
                  <c:v>963208</c:v>
                </c:pt>
                <c:pt idx="4">
                  <c:v>976208</c:v>
                </c:pt>
                <c:pt idx="5">
                  <c:v>1175189</c:v>
                </c:pt>
                <c:pt idx="6">
                  <c:v>1247289</c:v>
                </c:pt>
                <c:pt idx="7">
                  <c:v>1366429</c:v>
                </c:pt>
                <c:pt idx="8">
                  <c:v>1389454</c:v>
                </c:pt>
                <c:pt idx="9">
                  <c:v>1468354</c:v>
                </c:pt>
                <c:pt idx="10">
                  <c:v>1562761</c:v>
                </c:pt>
                <c:pt idx="11">
                  <c:v>1617697</c:v>
                </c:pt>
                <c:pt idx="12">
                  <c:v>1597327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64080"/>
        <c:axId val="-87461360"/>
      </c:lineChart>
      <c:catAx>
        <c:axId val="-8746408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360"/>
        <c:crosses val="autoZero"/>
        <c:auto val="1"/>
        <c:lblAlgn val="ctr"/>
        <c:lblOffset val="100"/>
        <c:noMultiLvlLbl val="0"/>
      </c:catAx>
      <c:valAx>
        <c:axId val="-87461360"/>
        <c:scaling>
          <c:orientation val="minMax"/>
          <c:max val="18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40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3990629437707836E-2"/>
          <c:y val="0.12419950781602024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cs typeface="B Homa" panose="00000400000000000000" pitchFamily="2" charset="-78"/>
            </a:endParaRPr>
          </a:p>
          <a:p>
            <a:pPr>
              <a:defRPr sz="1050">
                <a:cs typeface="B Homa" panose="00000400000000000000" pitchFamily="2" charset="-78"/>
              </a:defRPr>
            </a:pPr>
            <a:r>
              <a:rPr lang="fa-IR" sz="1050">
                <a:cs typeface="B Homa" panose="00000400000000000000" pitchFamily="2" charset="-78"/>
              </a:rPr>
              <a:t>به تفکیک نوع اوراق</a:t>
            </a:r>
            <a:endParaRPr lang="en-US" sz="1050"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32057146645452"/>
          <c:y val="0.2148600399885747"/>
          <c:w val="0.68553268363829234"/>
          <c:h val="0.73840152813481874"/>
        </c:manualLayout>
      </c:layout>
      <c:pieChart>
        <c:varyColors val="1"/>
        <c:ser>
          <c:idx val="0"/>
          <c:order val="0"/>
          <c:tx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F-48A4-8C1C-0476279B557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F-48A4-8C1C-0476279B557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3F-48A4-8C1C-0476279B557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F-48A4-8C1C-0476279B557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F-48A4-8C1C-0476279B557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3F-48A4-8C1C-0476279B557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3F-48A4-8C1C-0476279B557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F3F-48A4-8C1C-0476279B557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F3F-48A4-8C1C-0476279B557B}"/>
              </c:ext>
            </c:extLst>
          </c:dPt>
          <c:dLbls>
            <c:dLbl>
              <c:idx val="0"/>
              <c:layout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F3F-48A4-8C1C-0476279B557B}"/>
                </c:ext>
              </c:extLst>
            </c:dLbl>
            <c:dLbl>
              <c:idx val="1"/>
              <c:layout>
                <c:manualLayout>
                  <c:x val="0.15659326619570119"/>
                  <c:y val="-0.12481565267544562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F3F-48A4-8C1C-0476279B557B}"/>
                </c:ext>
              </c:extLst>
            </c:dLbl>
            <c:dLbl>
              <c:idx val="2"/>
              <c:layout>
                <c:manualLayout>
                  <c:x val="5.0983613385872692E-2"/>
                  <c:y val="0.13015913359559678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F3F-48A4-8C1C-0476279B557B}"/>
                </c:ext>
              </c:extLst>
            </c:dLbl>
            <c:dLbl>
              <c:idx val="3"/>
              <c:layout>
                <c:manualLayout>
                  <c:x val="-4.5425327190782849E-2"/>
                  <c:y val="6.096302456619032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  </a:t>
                    </a:r>
                    <a:fld id="{EA17DF27-958F-488F-B685-B9AE349BC7CA}" type="CATEGORYNAME">
                      <a:rPr lang="fa-IR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715DAC99-70F4-47D4-89A6-1D9655DDF494}" type="PERCENTAGE">
                      <a:rPr lang="fa-IR" baseline="0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591217707873405"/>
                      <c:h val="0.149964958838315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F3F-48A4-8C1C-0476279B557B}"/>
                </c:ext>
              </c:extLst>
            </c:dLbl>
            <c:dLbl>
              <c:idx val="4"/>
              <c:layout>
                <c:manualLayout>
                  <c:x val="-0.10681473212426168"/>
                  <c:y val="-7.32534083369932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  </a:t>
                    </a:r>
                    <a:fld id="{87B7B8D7-B912-47CA-9F57-A01EE0820AD0}" type="CATEGORYNAME">
                      <a:rPr lang="fa-IR"/>
                      <a:pPr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CD39CF85-8627-4F50-B97D-DC2E3CFFBA80}" type="PERCENTAGE">
                      <a:rPr lang="fa-IR" baseline="0"/>
                      <a:pPr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501387072319368"/>
                      <c:h val="0.154823626152854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F3F-48A4-8C1C-0476279B557B}"/>
                </c:ext>
              </c:extLst>
            </c:dLbl>
            <c:dLbl>
              <c:idx val="5"/>
              <c:layout>
                <c:manualLayout>
                  <c:x val="-4.2636853636795327E-2"/>
                  <c:y val="-0.13154508162254594"/>
                </c:manualLayout>
              </c:layout>
              <c:tx>
                <c:rich>
                  <a:bodyPr rot="0" spcFirstLastPara="1" vertOverflow="ellipsis" vert="horz" wrap="square" lIns="38100" tIns="19050" rIns="38100" bIns="19050" anchor="t" anchorCtr="0">
                    <a:noAutofit/>
                  </a:bodyPr>
                  <a:lstStyle/>
                  <a:p>
                    <a:pPr algn="l"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D9F1D6E6-52A0-4638-A6E3-3CEA35988EDF}" type="CATEGORYNAME">
                      <a:rPr lang="fa-IR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E04F88E1-5EC5-4268-9C87-057EC509030C}" type="PERCENTAGE">
                      <a:rPr lang="fa-IR" baseline="0"/>
                      <a:pPr algn="l"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0">
                  <a:noAutofit/>
                </a:bodyPr>
                <a:lstStyle/>
                <a:p>
                  <a:pPr algn="l"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69532727409048"/>
                      <c:h val="0.178483418522290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F3F-48A4-8C1C-0476279B557B}"/>
                </c:ext>
              </c:extLst>
            </c:dLbl>
            <c:dLbl>
              <c:idx val="6"/>
              <c:layout>
                <c:manualLayout>
                  <c:x val="0.1986814219149256"/>
                  <c:y val="4.88257056748344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F3F-48A4-8C1C-0476279B557B}"/>
                </c:ext>
              </c:extLst>
            </c:dLbl>
            <c:dLbl>
              <c:idx val="7"/>
              <c:layout>
                <c:manualLayout>
                  <c:x val="0.1366216368555539"/>
                  <c:y val="0.18306343042167911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624701670644388"/>
                      <c:h val="0.227592214947586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3F-48A4-8C1C-0476279B557B}"/>
                </c:ext>
              </c:extLst>
            </c:dLbl>
            <c:dLbl>
              <c:idx val="8"/>
              <c:layout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F3F-48A4-8C1C-0476279B557B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ysDash"/>
                  <a:round/>
                  <a:headEnd type="none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مانده'!$B$26:$B$34</c:f>
              <c:numCache>
                <c:formatCode>_(* #,##0_);_(* \(#,##0\);_(* "-"??_);_(@_)</c:formatCode>
                <c:ptCount val="9"/>
                <c:pt idx="0">
                  <c:v>702598</c:v>
                </c:pt>
                <c:pt idx="1">
                  <c:v>164500</c:v>
                </c:pt>
                <c:pt idx="2">
                  <c:v>5087</c:v>
                </c:pt>
                <c:pt idx="3">
                  <c:v>133</c:v>
                </c:pt>
                <c:pt idx="5">
                  <c:v>70000</c:v>
                </c:pt>
                <c:pt idx="6">
                  <c:v>181880</c:v>
                </c:pt>
                <c:pt idx="7">
                  <c:v>151129</c:v>
                </c:pt>
                <c:pt idx="8">
                  <c:v>322000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3F-48A4-8C1C-0476279B557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9402945113788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مانده'!$O$40:$AA$40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'تامین مالی - مانده'!$O$41:$AA$41</c:f>
              <c:numCache>
                <c:formatCode>General</c:formatCode>
                <c:ptCount val="13"/>
                <c:pt idx="0">
                  <c:v>66</c:v>
                </c:pt>
                <c:pt idx="1">
                  <c:v>72</c:v>
                </c:pt>
                <c:pt idx="2">
                  <c:v>69</c:v>
                </c:pt>
                <c:pt idx="3">
                  <c:v>65</c:v>
                </c:pt>
                <c:pt idx="4">
                  <c:v>70</c:v>
                </c:pt>
                <c:pt idx="5">
                  <c:v>80</c:v>
                </c:pt>
                <c:pt idx="6">
                  <c:v>85</c:v>
                </c:pt>
                <c:pt idx="7">
                  <c:v>91</c:v>
                </c:pt>
                <c:pt idx="8">
                  <c:v>91</c:v>
                </c:pt>
                <c:pt idx="9">
                  <c:v>96</c:v>
                </c:pt>
                <c:pt idx="10">
                  <c:v>96</c:v>
                </c:pt>
                <c:pt idx="11">
                  <c:v>97</c:v>
                </c:pt>
                <c:pt idx="1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0-43E7-AFFA-2CA5890949A2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5-4D7F-881E-37F052915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مانده'!$O$40:$AA$40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'تامین مالی - مانده'!$O$42:$AA$42</c:f>
              <c:numCache>
                <c:formatCode>General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0-43E7-AFFA-2CA5890949A2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مانده'!$O$40:$AA$40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'تامین مالی - مانده'!$O$43:$AA$43</c:f>
              <c:numCache>
                <c:formatCode>General</c:formatCode>
                <c:ptCount val="13"/>
                <c:pt idx="0">
                  <c:v>76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79</c:v>
                </c:pt>
                <c:pt idx="5">
                  <c:v>79</c:v>
                </c:pt>
                <c:pt idx="6">
                  <c:v>80</c:v>
                </c:pt>
                <c:pt idx="7">
                  <c:v>78</c:v>
                </c:pt>
                <c:pt idx="8">
                  <c:v>77</c:v>
                </c:pt>
                <c:pt idx="9">
                  <c:v>79</c:v>
                </c:pt>
                <c:pt idx="10">
                  <c:v>85</c:v>
                </c:pt>
                <c:pt idx="11">
                  <c:v>93</c:v>
                </c:pt>
                <c:pt idx="1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0-43E7-AFFA-2CA5890949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82032"/>
        <c:axId val="-87470608"/>
      </c:barChart>
      <c:catAx>
        <c:axId val="-87482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0608"/>
        <c:crosses val="autoZero"/>
        <c:auto val="1"/>
        <c:lblAlgn val="ctr"/>
        <c:lblOffset val="100"/>
        <c:noMultiLvlLbl val="0"/>
      </c:catAx>
      <c:valAx>
        <c:axId val="-8747060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2032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087829614604465E-2"/>
          <c:y val="0.10578191265538191"/>
          <c:w val="0.4337584201942849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118946323477275"/>
          <c:y val="0.10004453218370096"/>
          <c:w val="0.86500106360348861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انتشار'!$O$21:$AA$21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انتشار'!$O$22:$AA$22</c:f>
              <c:numCache>
                <c:formatCode>_(* #,##0_);_(* \(#,##0\);_(* "-"??_);_(@_)</c:formatCode>
                <c:ptCount val="13"/>
                <c:pt idx="0">
                  <c:v>4000</c:v>
                </c:pt>
                <c:pt idx="1">
                  <c:v>127742</c:v>
                </c:pt>
                <c:pt idx="2">
                  <c:v>0</c:v>
                </c:pt>
                <c:pt idx="3">
                  <c:v>0</c:v>
                </c:pt>
                <c:pt idx="4">
                  <c:v>25000</c:v>
                </c:pt>
                <c:pt idx="5">
                  <c:v>235079</c:v>
                </c:pt>
                <c:pt idx="6">
                  <c:v>99921</c:v>
                </c:pt>
                <c:pt idx="7">
                  <c:v>140000</c:v>
                </c:pt>
                <c:pt idx="8">
                  <c:v>53000</c:v>
                </c:pt>
                <c:pt idx="9">
                  <c:v>87000</c:v>
                </c:pt>
                <c:pt idx="10">
                  <c:v>110000</c:v>
                </c:pt>
                <c:pt idx="11">
                  <c:v>20000</c:v>
                </c:pt>
                <c:pt idx="12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B-472B-A9DB-9A4DB6462A84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2.5923546876784418E-2"/>
                </c:manualLayout>
              </c:layout>
              <c:tx>
                <c:rich>
                  <a:bodyPr/>
                  <a:lstStyle/>
                  <a:p>
                    <a:fld id="{76AE3135-1981-4AE4-ADE7-F48A06529C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4A-461E-A6A3-B02DDA1ADBCF}"/>
                </c:ext>
              </c:extLst>
            </c:dLbl>
            <c:dLbl>
              <c:idx val="1"/>
              <c:layout>
                <c:manualLayout>
                  <c:x val="-4.1273247474627673E-17"/>
                  <c:y val="-4.7677572227932008E-2"/>
                </c:manualLayout>
              </c:layout>
              <c:tx>
                <c:rich>
                  <a:bodyPr/>
                  <a:lstStyle/>
                  <a:p>
                    <a:fld id="{49B0D6D5-2AFD-47AD-87C9-58A0B415ED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4A-461E-A6A3-B02DDA1ADBCF}"/>
                </c:ext>
              </c:extLst>
            </c:dLbl>
            <c:dLbl>
              <c:idx val="2"/>
              <c:layout>
                <c:manualLayout>
                  <c:x val="0"/>
                  <c:y val="-6.001541623843782E-2"/>
                </c:manualLayout>
              </c:layout>
              <c:tx>
                <c:rich>
                  <a:bodyPr/>
                  <a:lstStyle/>
                  <a:p>
                    <a:fld id="{19C89CC4-5B4A-4CD9-8EB5-4ED387D8D6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44A-461E-A6A3-B02DDA1ADBCF}"/>
                </c:ext>
              </c:extLst>
            </c:dLbl>
            <c:dLbl>
              <c:idx val="3"/>
              <c:layout>
                <c:manualLayout>
                  <c:x val="0"/>
                  <c:y val="-2.9549217768642229E-2"/>
                </c:manualLayout>
              </c:layout>
              <c:tx>
                <c:rich>
                  <a:bodyPr/>
                  <a:lstStyle/>
                  <a:p>
                    <a:fld id="{917E8676-F10C-4658-A92F-2C44CB2F37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44A-461E-A6A3-B02DDA1ADBCF}"/>
                </c:ext>
              </c:extLst>
            </c:dLbl>
            <c:dLbl>
              <c:idx val="4"/>
              <c:layout>
                <c:manualLayout>
                  <c:x val="0"/>
                  <c:y val="-7.04053899737353E-2"/>
                </c:manualLayout>
              </c:layout>
              <c:tx>
                <c:rich>
                  <a:bodyPr/>
                  <a:lstStyle/>
                  <a:p>
                    <a:fld id="{D07AB644-F708-46B7-9029-965D5A979E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44A-461E-A6A3-B02DDA1ADBCF}"/>
                </c:ext>
              </c:extLst>
            </c:dLbl>
            <c:dLbl>
              <c:idx val="5"/>
              <c:layout>
                <c:manualLayout>
                  <c:x val="-8.2546494949255347E-17"/>
                  <c:y val="-3.5496174488980244E-2"/>
                </c:manualLayout>
              </c:layout>
              <c:tx>
                <c:rich>
                  <a:bodyPr/>
                  <a:lstStyle/>
                  <a:p>
                    <a:fld id="{B06A363B-5A93-4FB3-A666-A6DBF65D41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44A-461E-A6A3-B02DDA1ADBCF}"/>
                </c:ext>
              </c:extLst>
            </c:dLbl>
            <c:dLbl>
              <c:idx val="6"/>
              <c:layout>
                <c:manualLayout>
                  <c:x val="-8.2546494949255347E-17"/>
                  <c:y val="-4.0669749914354229E-2"/>
                </c:manualLayout>
              </c:layout>
              <c:tx>
                <c:rich>
                  <a:bodyPr/>
                  <a:lstStyle/>
                  <a:p>
                    <a:fld id="{EF2E0E53-D081-49EE-8EE7-7ADCB6D31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44A-461E-A6A3-B02DDA1ADBCF}"/>
                </c:ext>
              </c:extLst>
            </c:dLbl>
            <c:dLbl>
              <c:idx val="7"/>
              <c:layout>
                <c:manualLayout>
                  <c:x val="0"/>
                  <c:y val="-4.4008507479730501E-2"/>
                </c:manualLayout>
              </c:layout>
              <c:tx>
                <c:rich>
                  <a:bodyPr/>
                  <a:lstStyle/>
                  <a:p>
                    <a:fld id="{6C9E53A0-F29B-4B2A-ACC7-25DBF4921E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44A-461E-A6A3-B02DDA1ADBCF}"/>
                </c:ext>
              </c:extLst>
            </c:dLbl>
            <c:dLbl>
              <c:idx val="8"/>
              <c:layout>
                <c:manualLayout>
                  <c:x val="0"/>
                  <c:y val="-4.0913269384492537E-2"/>
                </c:manualLayout>
              </c:layout>
              <c:tx>
                <c:rich>
                  <a:bodyPr/>
                  <a:lstStyle/>
                  <a:p>
                    <a:fld id="{1E20450A-B276-4749-938F-D2AD52A7BC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44A-461E-A6A3-B02DDA1ADBCF}"/>
                </c:ext>
              </c:extLst>
            </c:dLbl>
            <c:dLbl>
              <c:idx val="9"/>
              <c:layout>
                <c:manualLayout>
                  <c:x val="0"/>
                  <c:y val="-5.7450325453922577E-2"/>
                </c:manualLayout>
              </c:layout>
              <c:tx>
                <c:rich>
                  <a:bodyPr/>
                  <a:lstStyle/>
                  <a:p>
                    <a:fld id="{7B650495-3C3E-4AD7-A3B1-B385CB66EB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44A-461E-A6A3-B02DDA1ADBCF}"/>
                </c:ext>
              </c:extLst>
            </c:dLbl>
            <c:dLbl>
              <c:idx val="10"/>
              <c:layout>
                <c:manualLayout>
                  <c:x val="0"/>
                  <c:y val="-0.16712888888888888"/>
                </c:manualLayout>
              </c:layout>
              <c:tx>
                <c:rich>
                  <a:bodyPr/>
                  <a:lstStyle/>
                  <a:p>
                    <a:fld id="{70350C73-DF57-4E9B-BD46-946CDE62B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44A-461E-A6A3-B02DDA1ADBCF}"/>
                </c:ext>
              </c:extLst>
            </c:dLbl>
            <c:dLbl>
              <c:idx val="11"/>
              <c:layout>
                <c:manualLayout>
                  <c:x val="0"/>
                  <c:y val="-2.3785833333333332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rtl="0">
                      <a:defRPr sz="120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cs typeface="+mn-cs"/>
                      </a:defRPr>
                    </a:pPr>
                    <a:fld id="{EC28FF2F-34BE-4FD2-A823-113025A19304}" type="CELLRANGE">
                      <a:rPr lang="en-US"/>
                      <a:pPr rtl="0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#,##0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44A-461E-A6A3-B02DDA1ADBCF}"/>
                </c:ext>
              </c:extLst>
            </c:dLbl>
            <c:dLbl>
              <c:idx val="12"/>
              <c:layout>
                <c:manualLayout>
                  <c:x val="0"/>
                  <c:y val="-6.4029166666666665E-2"/>
                </c:manualLayout>
              </c:layout>
              <c:tx>
                <c:rich>
                  <a:bodyPr/>
                  <a:lstStyle/>
                  <a:p>
                    <a:fld id="{172EE31D-CB84-47A8-AE33-31CD0EE60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44A-461E-A6A3-B02DDA1ADBCF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- انتشار'!$O$21:$AA$21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انتشار'!$O$23:$AA$23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15000</c:v>
                </c:pt>
                <c:pt idx="3">
                  <c:v>0</c:v>
                </c:pt>
                <c:pt idx="4">
                  <c:v>10000</c:v>
                </c:pt>
                <c:pt idx="5">
                  <c:v>1500</c:v>
                </c:pt>
                <c:pt idx="6">
                  <c:v>2500</c:v>
                </c:pt>
                <c:pt idx="7">
                  <c:v>7000</c:v>
                </c:pt>
                <c:pt idx="8">
                  <c:v>5000</c:v>
                </c:pt>
                <c:pt idx="9">
                  <c:v>7100</c:v>
                </c:pt>
                <c:pt idx="10">
                  <c:v>5900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انتشار'!$O$25:$AA$25</c15:f>
                <c15:dlblRangeCache>
                  <c:ptCount val="13"/>
                  <c:pt idx="0">
                    <c:v> 4,000 </c:v>
                  </c:pt>
                  <c:pt idx="1">
                    <c:v> 133,875 </c:v>
                  </c:pt>
                  <c:pt idx="2">
                    <c:v> 18,087 </c:v>
                  </c:pt>
                  <c:pt idx="3">
                    <c:v> 1,000 </c:v>
                  </c:pt>
                  <c:pt idx="4">
                    <c:v> 45,000 </c:v>
                  </c:pt>
                  <c:pt idx="5">
                    <c:v> 237,579 </c:v>
                  </c:pt>
                  <c:pt idx="6">
                    <c:v> 105,421 </c:v>
                  </c:pt>
                  <c:pt idx="7">
                    <c:v> 147,000 </c:v>
                  </c:pt>
                  <c:pt idx="8">
                    <c:v> 59,000 </c:v>
                  </c:pt>
                  <c:pt idx="9">
                    <c:v> 97,600 </c:v>
                  </c:pt>
                  <c:pt idx="10">
                    <c:v> 158,200 </c:v>
                  </c:pt>
                  <c:pt idx="11">
                    <c:v> 20,000 </c:v>
                  </c:pt>
                  <c:pt idx="12">
                    <c:v> 62,000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B44A-461E-A6A3-B02DDA1ADBCF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انتشار'!$O$21:$AA$21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انتشار'!$O$24:$AA$24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6133</c:v>
                </c:pt>
                <c:pt idx="2">
                  <c:v>3087</c:v>
                </c:pt>
                <c:pt idx="3">
                  <c:v>1000</c:v>
                </c:pt>
                <c:pt idx="4">
                  <c:v>10000</c:v>
                </c:pt>
                <c:pt idx="5">
                  <c:v>1000</c:v>
                </c:pt>
                <c:pt idx="6">
                  <c:v>3000</c:v>
                </c:pt>
                <c:pt idx="7">
                  <c:v>0</c:v>
                </c:pt>
                <c:pt idx="8">
                  <c:v>1000</c:v>
                </c:pt>
                <c:pt idx="9">
                  <c:v>3500</c:v>
                </c:pt>
                <c:pt idx="10">
                  <c:v>42300</c:v>
                </c:pt>
                <c:pt idx="11">
                  <c:v>0</c:v>
                </c:pt>
                <c:pt idx="12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EB-472B-A9DB-9A4DB6462A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87453200"/>
        <c:axId val="-87460272"/>
      </c:barChart>
      <c:catAx>
        <c:axId val="-874532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0272"/>
        <c:crosses val="autoZero"/>
        <c:auto val="1"/>
        <c:lblAlgn val="ctr"/>
        <c:lblOffset val="100"/>
        <c:noMultiLvlLbl val="0"/>
      </c:catAx>
      <c:valAx>
        <c:axId val="-874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32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انتشار'!$O$48:$AA$48</c:f>
              <c:numCache>
                <c:formatCode>_(* #,##0_);_(* \(#,##0\);_(* "-"??_);_(@_)</c:formatCode>
                <c:ptCount val="13"/>
                <c:pt idx="1">
                  <c:v>127742</c:v>
                </c:pt>
                <c:pt idx="5">
                  <c:v>160000</c:v>
                </c:pt>
                <c:pt idx="6">
                  <c:v>50000</c:v>
                </c:pt>
                <c:pt idx="7">
                  <c:v>100000</c:v>
                </c:pt>
                <c:pt idx="9">
                  <c:v>40000</c:v>
                </c:pt>
                <c:pt idx="11">
                  <c:v>20000</c:v>
                </c:pt>
                <c:pt idx="12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CD6-BAA9-14FA4900CBA2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انتشار'!$O$49:$AA$49</c:f>
              <c:numCache>
                <c:formatCode>_(* #,##0_);_(* \(#,##0\);_(* "-"??_);_(@_)</c:formatCode>
                <c:ptCount val="13"/>
                <c:pt idx="6">
                  <c:v>3000</c:v>
                </c:pt>
                <c:pt idx="10">
                  <c:v>31800</c:v>
                </c:pt>
                <c:pt idx="1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4-4CD6-BAA9-14FA4900CBA2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انتشار'!$O$50:$AA$50</c:f>
              <c:numCache>
                <c:formatCode>_(* #,##0_);_(* \(#,##0\);_(* "-"??_);_(@_)</c:formatCode>
                <c:ptCount val="13"/>
                <c:pt idx="2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4-4CD6-BAA9-14FA4900CBA2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انتشار'!$O$51:$AA$51</c:f>
              <c:numCache>
                <c:formatCode>_(* #,##0_);_(* \(#,##0\);_(* "-"??_);_(@_)</c:formatCode>
                <c:ptCount val="13"/>
                <c:pt idx="0">
                  <c:v>4000</c:v>
                </c:pt>
                <c:pt idx="1">
                  <c:v>2000</c:v>
                </c:pt>
                <c:pt idx="4">
                  <c:v>33000</c:v>
                </c:pt>
                <c:pt idx="5">
                  <c:v>26000</c:v>
                </c:pt>
                <c:pt idx="8">
                  <c:v>1000</c:v>
                </c:pt>
                <c:pt idx="9">
                  <c:v>2500</c:v>
                </c:pt>
                <c:pt idx="10">
                  <c:v>10500</c:v>
                </c:pt>
                <c:pt idx="1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4-4CD6-BAA9-14FA4900CBA2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انتشار'!$O$52:$AA$52</c:f>
              <c:numCache>
                <c:formatCode>_(* #,##0_);_(* \(#,##0\);_(* "-"??_);_(@_)</c:formatCode>
                <c:ptCount val="13"/>
                <c:pt idx="1">
                  <c:v>4000</c:v>
                </c:pt>
                <c:pt idx="10">
                  <c:v>110000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4-4CD6-BAA9-14FA4900CBA2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انتشار'!$O$53:$AA$53</c:f>
              <c:numCache>
                <c:formatCode>_(* #,##0_);_(* \(#,##0\);_(* "-"??_);_(@_)</c:formatCode>
                <c:ptCount val="13"/>
                <c:pt idx="2">
                  <c:v>15000</c:v>
                </c:pt>
                <c:pt idx="4">
                  <c:v>12000</c:v>
                </c:pt>
                <c:pt idx="5">
                  <c:v>1500</c:v>
                </c:pt>
                <c:pt idx="6">
                  <c:v>2500</c:v>
                </c:pt>
                <c:pt idx="7">
                  <c:v>7000</c:v>
                </c:pt>
                <c:pt idx="8">
                  <c:v>5000</c:v>
                </c:pt>
                <c:pt idx="9">
                  <c:v>8100</c:v>
                </c:pt>
                <c:pt idx="10">
                  <c:v>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4-4CD6-BAA9-14FA4900CBA2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invertIfNegative val="0"/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انتشار'!$O$54:$AA$54</c:f>
              <c:numCache>
                <c:formatCode>_(* #,##0_);_(* \(#,##0\);_(* "-"??_);_(@_)</c:formatCode>
                <c:ptCount val="13"/>
                <c:pt idx="3">
                  <c:v>1000</c:v>
                </c:pt>
                <c:pt idx="5">
                  <c:v>50079</c:v>
                </c:pt>
                <c:pt idx="6">
                  <c:v>49921</c:v>
                </c:pt>
                <c:pt idx="7">
                  <c:v>40000</c:v>
                </c:pt>
                <c:pt idx="8">
                  <c:v>53000</c:v>
                </c:pt>
                <c:pt idx="9">
                  <c:v>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4-4CD6-BAA9-14FA4900CBA2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انتشار'!$O$55:$AA$55</c:f>
              <c:numCache>
                <c:formatCode>_(* #,##0_);_(* \(#,##0\);_(* "-"??_);_(@_)</c:formatCode>
                <c:ptCount val="13"/>
                <c:pt idx="1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7476048"/>
        <c:axId val="-87483120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'تامین مالی - انتشار'!$O$47:$AA$47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انتشار'!$O$56:$AA$56</c:f>
              <c:numCache>
                <c:formatCode>_(* #,##0_);_(* \(#,##0\);_(* "-"??_);_(@_)</c:formatCode>
                <c:ptCount val="13"/>
                <c:pt idx="0">
                  <c:v>4000</c:v>
                </c:pt>
                <c:pt idx="1">
                  <c:v>133875</c:v>
                </c:pt>
                <c:pt idx="2">
                  <c:v>18087</c:v>
                </c:pt>
                <c:pt idx="3">
                  <c:v>1000</c:v>
                </c:pt>
                <c:pt idx="4">
                  <c:v>45000</c:v>
                </c:pt>
                <c:pt idx="5">
                  <c:v>237579</c:v>
                </c:pt>
                <c:pt idx="6">
                  <c:v>105421</c:v>
                </c:pt>
                <c:pt idx="7">
                  <c:v>147000</c:v>
                </c:pt>
                <c:pt idx="8">
                  <c:v>59000</c:v>
                </c:pt>
                <c:pt idx="9">
                  <c:v>97600</c:v>
                </c:pt>
                <c:pt idx="10">
                  <c:v>158200</c:v>
                </c:pt>
                <c:pt idx="11">
                  <c:v>20000</c:v>
                </c:pt>
                <c:pt idx="12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76048"/>
        <c:axId val="-87483120"/>
      </c:lineChart>
      <c:catAx>
        <c:axId val="-8747604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83120"/>
        <c:crosses val="autoZero"/>
        <c:auto val="1"/>
        <c:lblAlgn val="ctr"/>
        <c:lblOffset val="100"/>
        <c:noMultiLvlLbl val="0"/>
      </c:catAx>
      <c:valAx>
        <c:axId val="-87483120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6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6-4AB4-ADF6-B38214A534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7-45BC-BCD8-13E1206DD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انتشار'!$O$77:$AA$77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انتشار'!$O$78:$AA$78</c:f>
              <c:numCache>
                <c:formatCode>General</c:formatCode>
                <c:ptCount val="13"/>
                <c:pt idx="0">
                  <c:v>1</c:v>
                </c:pt>
                <c:pt idx="1">
                  <c:v>7</c:v>
                </c:pt>
                <c:pt idx="4">
                  <c:v>6</c:v>
                </c:pt>
                <c:pt idx="5">
                  <c:v>15</c:v>
                </c:pt>
                <c:pt idx="6">
                  <c:v>8</c:v>
                </c:pt>
                <c:pt idx="7">
                  <c:v>8</c:v>
                </c:pt>
                <c:pt idx="8">
                  <c:v>4</c:v>
                </c:pt>
                <c:pt idx="9">
                  <c:v>6</c:v>
                </c:pt>
                <c:pt idx="10">
                  <c:v>7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7-47B4-AFD3-88E503D5D1D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7-47B4-AFD3-88E503D5D1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7-47B4-AFD3-88E503D5D1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96-4AB4-ADF6-B38214A534C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انتشار'!$O$77:$AA$77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انتشار'!$O$79:$AA$79</c:f>
              <c:numCache>
                <c:formatCode>General</c:formatCode>
                <c:ptCount val="13"/>
                <c:pt idx="2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C7-47B4-AFD3-88E503D5D1D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7-45BC-BCD8-13E1206DD2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6-4AB4-ADF6-B38214A53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انتشار'!$O$77:$AA$77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انتشار'!$O$80:$AA$80</c:f>
              <c:numCache>
                <c:formatCode>General</c:formatCode>
                <c:ptCount val="13"/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8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C7-47B4-AFD3-88E503D5D1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55920"/>
        <c:axId val="-87467888"/>
      </c:barChart>
      <c:catAx>
        <c:axId val="-874559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7888"/>
        <c:crosses val="autoZero"/>
        <c:auto val="1"/>
        <c:lblAlgn val="ctr"/>
        <c:lblOffset val="100"/>
        <c:noMultiLvlLbl val="0"/>
      </c:catAx>
      <c:valAx>
        <c:axId val="-8746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592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سررسید'!$O$2:$AA$2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سررسید'!$O$3:$AA$3</c:f>
              <c:numCache>
                <c:formatCode>_(* #,##0_);_(* \(#,##0\);_(* "-"??_);_(@_)</c:formatCode>
                <c:ptCount val="13"/>
                <c:pt idx="1">
                  <c:v>3314</c:v>
                </c:pt>
                <c:pt idx="2">
                  <c:v>34000</c:v>
                </c:pt>
                <c:pt idx="3">
                  <c:v>39360</c:v>
                </c:pt>
                <c:pt idx="4">
                  <c:v>30000</c:v>
                </c:pt>
                <c:pt idx="5">
                  <c:v>36597</c:v>
                </c:pt>
                <c:pt idx="6">
                  <c:v>33322</c:v>
                </c:pt>
                <c:pt idx="7">
                  <c:v>26361</c:v>
                </c:pt>
                <c:pt idx="8">
                  <c:v>33324</c:v>
                </c:pt>
                <c:pt idx="9">
                  <c:v>18000</c:v>
                </c:pt>
                <c:pt idx="10">
                  <c:v>53043</c:v>
                </c:pt>
                <c:pt idx="12">
                  <c:v>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6-4579-8639-9234EAFBDD5A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سررسید'!$O$2:$AA$2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سررسید'!$O$4:$AA$4</c:f>
              <c:numCache>
                <c:formatCode>_(* #,##0_);_(* \(#,##0\);_(* "-"??_);_(@_)</c:formatCode>
                <c:ptCount val="13"/>
                <c:pt idx="9">
                  <c:v>4600</c:v>
                </c:pt>
                <c:pt idx="10">
                  <c:v>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6-4579-8639-9234EAFBDD5A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سررسید'!$O$2:$AA$2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سررسید'!$O$5:$AA$5</c:f>
              <c:numCache>
                <c:formatCode>_(* #,##0_);_(* \(#,##0\);_(* "-"??_);_(@_)</c:formatCode>
                <c:ptCount val="13"/>
                <c:pt idx="0">
                  <c:v>2032</c:v>
                </c:pt>
                <c:pt idx="1">
                  <c:v>500</c:v>
                </c:pt>
                <c:pt idx="2">
                  <c:v>5000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7">
                  <c:v>1500</c:v>
                </c:pt>
                <c:pt idx="8">
                  <c:v>2650</c:v>
                </c:pt>
                <c:pt idx="10">
                  <c:v>1450</c:v>
                </c:pt>
                <c:pt idx="11">
                  <c:v>64</c:v>
                </c:pt>
                <c:pt idx="12">
                  <c:v>2519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6-4579-8639-9234EAFBDD5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-87478224"/>
        <c:axId val="-8747115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53137630291466E-2"/>
                  <c:y val="-2.2975945017182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13-4EBD-B364-830F5974601C}"/>
                </c:ext>
              </c:extLst>
            </c:dLbl>
            <c:dLbl>
              <c:idx val="1"/>
              <c:layout>
                <c:manualLayout>
                  <c:x val="-4.0253137630291425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13-4EBD-B364-830F5974601C}"/>
                </c:ext>
              </c:extLst>
            </c:dLbl>
            <c:dLbl>
              <c:idx val="2"/>
              <c:layout>
                <c:manualLayout>
                  <c:x val="-4.4980855137204893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13-4EBD-B364-830F5974601C}"/>
                </c:ext>
              </c:extLst>
            </c:dLbl>
            <c:dLbl>
              <c:idx val="3"/>
              <c:layout>
                <c:manualLayout>
                  <c:x val="-4.4980855137204852E-2"/>
                  <c:y val="-2.2975945017182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13-4EBD-B364-830F5974601C}"/>
                </c:ext>
              </c:extLst>
            </c:dLbl>
            <c:dLbl>
              <c:idx val="4"/>
              <c:layout>
                <c:manualLayout>
                  <c:x val="-4.4980855137204852E-2"/>
                  <c:y val="-2.2975945017182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3-4EBD-B364-830F5974601C}"/>
                </c:ext>
              </c:extLst>
            </c:dLbl>
            <c:dLbl>
              <c:idx val="5"/>
              <c:layout>
                <c:manualLayout>
                  <c:x val="-4.4980855137204852E-2"/>
                  <c:y val="-1.9339060710194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3-4EBD-B364-830F5974601C}"/>
                </c:ext>
              </c:extLst>
            </c:dLbl>
            <c:dLbl>
              <c:idx val="6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3-4EBD-B364-830F5974601C}"/>
                </c:ext>
              </c:extLst>
            </c:dLbl>
            <c:dLbl>
              <c:idx val="7"/>
              <c:layout>
                <c:manualLayout>
                  <c:x val="-4.4980855137204852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13-4EBD-B364-830F5974601C}"/>
                </c:ext>
              </c:extLst>
            </c:dLbl>
            <c:dLbl>
              <c:idx val="8"/>
              <c:layout>
                <c:manualLayout>
                  <c:x val="-4.4980855137204852E-2"/>
                  <c:y val="-3.0249713631156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13-4EBD-B364-830F5974601C}"/>
                </c:ext>
              </c:extLst>
            </c:dLbl>
            <c:dLbl>
              <c:idx val="9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3-4EBD-B364-830F5974601C}"/>
                </c:ext>
              </c:extLst>
            </c:dLbl>
            <c:dLbl>
              <c:idx val="10"/>
              <c:layout>
                <c:manualLayout>
                  <c:x val="-4.4980855137204852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3-4EBD-B364-830F5974601C}"/>
                </c:ext>
              </c:extLst>
            </c:dLbl>
            <c:dLbl>
              <c:idx val="11"/>
              <c:layout>
                <c:manualLayout>
                  <c:x val="-2.859143444657165E-2"/>
                  <c:y val="-4.1160366552119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3-4EBD-B364-830F5974601C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سررسید'!$O$6:$AA$6</c:f>
              <c:numCache>
                <c:formatCode>_(* #,##0_);_(* \(#,##0\);_(* "-"??_);_(@_)</c:formatCode>
                <c:ptCount val="13"/>
                <c:pt idx="0">
                  <c:v>2032</c:v>
                </c:pt>
                <c:pt idx="1">
                  <c:v>3814</c:v>
                </c:pt>
                <c:pt idx="2">
                  <c:v>39000</c:v>
                </c:pt>
                <c:pt idx="3">
                  <c:v>41360</c:v>
                </c:pt>
                <c:pt idx="4">
                  <c:v>32000</c:v>
                </c:pt>
                <c:pt idx="5">
                  <c:v>38597</c:v>
                </c:pt>
                <c:pt idx="6">
                  <c:v>33322</c:v>
                </c:pt>
                <c:pt idx="7">
                  <c:v>27861</c:v>
                </c:pt>
                <c:pt idx="8">
                  <c:v>35974</c:v>
                </c:pt>
                <c:pt idx="9">
                  <c:v>22600</c:v>
                </c:pt>
                <c:pt idx="10">
                  <c:v>59893</c:v>
                </c:pt>
                <c:pt idx="11">
                  <c:v>64</c:v>
                </c:pt>
                <c:pt idx="12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6-4579-8639-9234EAFBD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78224"/>
        <c:axId val="-87471152"/>
      </c:lineChart>
      <c:catAx>
        <c:axId val="-8747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1152"/>
        <c:crosses val="autoZero"/>
        <c:auto val="1"/>
        <c:lblAlgn val="ctr"/>
        <c:lblOffset val="100"/>
        <c:noMultiLvlLbl val="0"/>
      </c:catAx>
      <c:valAx>
        <c:axId val="-8747115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سررسید'!$O$27:$AA$27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سررسید'!$O$28:$AA$28</c:f>
              <c:numCache>
                <c:formatCode>General</c:formatCode>
                <c:ptCount val="13"/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7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9-4786-B824-248DF4DB4F7B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3-455C-A75C-95A50946C1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B2-43EA-81C7-0ADAD858E7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F-4742-8D9E-282E802EB2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F-4742-8D9E-282E802EB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سررسید'!$O$27:$AA$27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سررسید'!$O$29:$AA$29</c:f>
              <c:numCache>
                <c:formatCode>General</c:formatCode>
                <c:ptCount val="13"/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9-4786-B824-248DF4DB4F7B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سررسید'!$O$27:$AA$27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'تامین مالی - سررسید'!$O$30:$AA$30</c:f>
              <c:numCache>
                <c:formatCode>General</c:formatCode>
                <c:ptCount val="13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2</c:v>
                </c:pt>
                <c:pt idx="8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A9-4786-B824-248DF4DB4F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87475504"/>
        <c:axId val="-87469520"/>
      </c:barChart>
      <c:catAx>
        <c:axId val="-874755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9520"/>
        <c:crosses val="autoZero"/>
        <c:auto val="1"/>
        <c:lblAlgn val="ctr"/>
        <c:lblOffset val="100"/>
        <c:noMultiLvlLbl val="0"/>
      </c:catAx>
      <c:valAx>
        <c:axId val="-8746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7550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4468375522938377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316646.82064862398</c:v>
                </c:pt>
                <c:pt idx="1">
                  <c:v>917951.40459444805</c:v>
                </c:pt>
                <c:pt idx="2">
                  <c:v>1437496.3303103</c:v>
                </c:pt>
                <c:pt idx="3">
                  <c:v>2005911.1998762991</c:v>
                </c:pt>
                <c:pt idx="4">
                  <c:v>2496278.4720762903</c:v>
                </c:pt>
                <c:pt idx="5">
                  <c:v>3222208.365861211</c:v>
                </c:pt>
                <c:pt idx="6">
                  <c:v>4050226.4955860563</c:v>
                </c:pt>
                <c:pt idx="7">
                  <c:v>4610033.2467567073</c:v>
                </c:pt>
                <c:pt idx="8">
                  <c:v>5601768.7292992249</c:v>
                </c:pt>
                <c:pt idx="9">
                  <c:v>6813308.9225353887</c:v>
                </c:pt>
                <c:pt idx="10">
                  <c:v>8315400.9174148571</c:v>
                </c:pt>
                <c:pt idx="11">
                  <c:v>0</c:v>
                </c:pt>
                <c:pt idx="12">
                  <c:v>1709582.206848905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5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7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0.11168922615790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459352730332911E-16"/>
                  <c:y val="-9.9362307808200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601304.58394582407</c:v>
                </c:pt>
                <c:pt idx="1">
                  <c:v>519544.925715852</c:v>
                </c:pt>
                <c:pt idx="2">
                  <c:v>568414.86956599902</c:v>
                </c:pt>
                <c:pt idx="3">
                  <c:v>490367.27219999098</c:v>
                </c:pt>
                <c:pt idx="4">
                  <c:v>725929.89378492092</c:v>
                </c:pt>
                <c:pt idx="5">
                  <c:v>828018.12972484506</c:v>
                </c:pt>
                <c:pt idx="6">
                  <c:v>559806.75117065106</c:v>
                </c:pt>
                <c:pt idx="7">
                  <c:v>991735.48254251806</c:v>
                </c:pt>
                <c:pt idx="8">
                  <c:v>1211540.1932361638</c:v>
                </c:pt>
                <c:pt idx="9">
                  <c:v>1502091.9948794681</c:v>
                </c:pt>
                <c:pt idx="10">
                  <c:v>1817567.179527937</c:v>
                </c:pt>
                <c:pt idx="11">
                  <c:v>1709582.206848905</c:v>
                </c:pt>
                <c:pt idx="12">
                  <c:v>3823120.8361753202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1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1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درصد'!$A$2:$A$39</c:f>
              <c:strCache>
                <c:ptCount val="38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اسنادخزانه-م15بودجه98-010406 (اخزا815)</c:v>
                </c:pt>
                <c:pt idx="4">
                  <c:v>اسنادخزانه-م12بودجه98-001111 (اخزا812)</c:v>
                </c:pt>
                <c:pt idx="5">
                  <c:v>اسنادخزانه-م21بودجه97-000728</c:v>
                </c:pt>
                <c:pt idx="6">
                  <c:v>منفعت دولت-با شرايط خاص140006 </c:v>
                </c:pt>
                <c:pt idx="7">
                  <c:v>اسنادخزانه-م11بودجه98-001013 (اخزا811)</c:v>
                </c:pt>
                <c:pt idx="8">
                  <c:v>اسنادخزانه-م14بودجه98-010318 (اخزا814)</c:v>
                </c:pt>
                <c:pt idx="9">
                  <c:v>منفعت دولت6-ش.خاص140109 (افاد61)</c:v>
                </c:pt>
                <c:pt idx="10">
                  <c:v>مرابحه عام دولت2ش.خ صادرات0212 (اراد21)</c:v>
                </c:pt>
                <c:pt idx="11">
                  <c:v>اسنادخزانه-م6بودجه97-990423</c:v>
                </c:pt>
                <c:pt idx="12">
                  <c:v>مرابحه عام دولت2-ش.خ ساير0212 (اراد24)</c:v>
                </c:pt>
                <c:pt idx="13">
                  <c:v>اسنادخزانه-م9بودجه98-000923 (اخزا809)</c:v>
                </c:pt>
                <c:pt idx="14">
                  <c:v>اسنادخزانه-م20بودجه98-020806 (اخزا820) </c:v>
                </c:pt>
                <c:pt idx="15">
                  <c:v>اسنادخزانه-م21بودجه98-020906 (اخزا821) </c:v>
                </c:pt>
                <c:pt idx="16">
                  <c:v>اسنادخزانه-م18بودجه97-000525</c:v>
                </c:pt>
                <c:pt idx="17">
                  <c:v>اسنادخزانه-م4بودجه97-991022 </c:v>
                </c:pt>
                <c:pt idx="18">
                  <c:v>اسنادخزانه-م9بودجه97-990513</c:v>
                </c:pt>
                <c:pt idx="19">
                  <c:v>منفعت دولت7-ش.خاص ساير0204 (افاد74) </c:v>
                </c:pt>
                <c:pt idx="20">
                  <c:v>اسنادخزانه-م22بودجه97-000428</c:v>
                </c:pt>
                <c:pt idx="21">
                  <c:v>اسنادخزانه-م23بودجه97-000824</c:v>
                </c:pt>
                <c:pt idx="22">
                  <c:v>اجاره دولت آموزش وپرورش991020</c:v>
                </c:pt>
                <c:pt idx="23">
                  <c:v>مرابحه گندم2-واجدشرايط خاص1400</c:v>
                </c:pt>
                <c:pt idx="24">
                  <c:v>منفعت دولتي2-شرايط خاص14000626 </c:v>
                </c:pt>
                <c:pt idx="25">
                  <c:v>مشاركت دولتي10-شرايط خاص001226</c:v>
                </c:pt>
                <c:pt idx="26">
                  <c:v>اسنادخزانه-م2بودجه98-990430 (اخزا802)</c:v>
                </c:pt>
                <c:pt idx="27">
                  <c:v>اسنادخزانه-م5بودجه98-000422 (اخزا805)</c:v>
                </c:pt>
                <c:pt idx="28">
                  <c:v>اسنادخزانه-م16بودجه98-010503 (اخزا816)</c:v>
                </c:pt>
                <c:pt idx="29">
                  <c:v>اسنادخزانه-م17بودجه98-010512 (اخزا817) </c:v>
                </c:pt>
                <c:pt idx="30">
                  <c:v>اسنادخزانه-م18بودجه98-010614 (اخزا818)</c:v>
                </c:pt>
                <c:pt idx="31">
                  <c:v>اسنادخزانه-م19بودجه98-020322 (اخزا819) </c:v>
                </c:pt>
                <c:pt idx="32">
                  <c:v>مرابحه سلامت6واجدشرايط خاص1400 </c:v>
                </c:pt>
                <c:pt idx="33">
                  <c:v>اسنادخزانه-م23بودجه96-990528</c:v>
                </c:pt>
                <c:pt idx="34">
                  <c:v>اسنادخزانه-م7بودجه98-000719 (اخزا807)</c:v>
                </c:pt>
                <c:pt idx="35">
                  <c:v>اسنادخزانه-م6بودجه98-000519 (اخزا806)</c:v>
                </c:pt>
                <c:pt idx="36">
                  <c:v>اسنادخزانه-م8بودجه98-000817 (اخزا808)</c:v>
                </c:pt>
                <c:pt idx="37">
                  <c:v>منفعت دولت8-ش.خاص مهر0205 (افاد81)</c:v>
                </c:pt>
              </c:strCache>
            </c:strRef>
          </c:cat>
          <c:val>
            <c:numRef>
              <c:f>'اوراق - 60 درصد'!$J$2:$J$39</c:f>
              <c:numCache>
                <c:formatCode>0.00%</c:formatCode>
                <c:ptCount val="38"/>
                <c:pt idx="0">
                  <c:v>3.0679499396238919E-2</c:v>
                </c:pt>
                <c:pt idx="1">
                  <c:v>2.9827925347700748E-2</c:v>
                </c:pt>
                <c:pt idx="2">
                  <c:v>2.4731017754002511E-2</c:v>
                </c:pt>
                <c:pt idx="3">
                  <c:v>2.4504881803741226E-2</c:v>
                </c:pt>
                <c:pt idx="4">
                  <c:v>2.4504881803741226E-2</c:v>
                </c:pt>
                <c:pt idx="5">
                  <c:v>2.4438468060454681E-2</c:v>
                </c:pt>
                <c:pt idx="6">
                  <c:v>1.8378661352805917E-2</c:v>
                </c:pt>
                <c:pt idx="7">
                  <c:v>1.8378661352805917E-2</c:v>
                </c:pt>
                <c:pt idx="8">
                  <c:v>1.8378661352805917E-2</c:v>
                </c:pt>
                <c:pt idx="9">
                  <c:v>1.8378661352805917E-2</c:v>
                </c:pt>
                <c:pt idx="10">
                  <c:v>1.8378661352805917E-2</c:v>
                </c:pt>
                <c:pt idx="11">
                  <c:v>1.7023625318279206E-2</c:v>
                </c:pt>
                <c:pt idx="12">
                  <c:v>1.6234484194978561E-2</c:v>
                </c:pt>
                <c:pt idx="13">
                  <c:v>1.5315551127338265E-2</c:v>
                </c:pt>
                <c:pt idx="14">
                  <c:v>1.5315551127338265E-2</c:v>
                </c:pt>
                <c:pt idx="15">
                  <c:v>1.5315551127338265E-2</c:v>
                </c:pt>
                <c:pt idx="16">
                  <c:v>1.5069839452248062E-2</c:v>
                </c:pt>
                <c:pt idx="17">
                  <c:v>1.4973380886003996E-2</c:v>
                </c:pt>
                <c:pt idx="18">
                  <c:v>1.4090307037151204E-2</c:v>
                </c:pt>
                <c:pt idx="19">
                  <c:v>1.4090307037151204E-2</c:v>
                </c:pt>
                <c:pt idx="20">
                  <c:v>1.234526845725341E-2</c:v>
                </c:pt>
                <c:pt idx="21">
                  <c:v>1.2310307955006056E-2</c:v>
                </c:pt>
                <c:pt idx="22">
                  <c:v>1.2252440901870613E-2</c:v>
                </c:pt>
                <c:pt idx="23">
                  <c:v>1.2252440901870613E-2</c:v>
                </c:pt>
                <c:pt idx="24">
                  <c:v>1.2252440901870613E-2</c:v>
                </c:pt>
                <c:pt idx="25">
                  <c:v>1.2252440901870613E-2</c:v>
                </c:pt>
                <c:pt idx="26">
                  <c:v>1.2252440901870613E-2</c:v>
                </c:pt>
                <c:pt idx="27">
                  <c:v>1.2252440901870613E-2</c:v>
                </c:pt>
                <c:pt idx="28">
                  <c:v>1.2252440901870613E-2</c:v>
                </c:pt>
                <c:pt idx="29">
                  <c:v>1.2252440901870613E-2</c:v>
                </c:pt>
                <c:pt idx="30">
                  <c:v>1.2252440901870613E-2</c:v>
                </c:pt>
                <c:pt idx="31">
                  <c:v>1.2252440901870613E-2</c:v>
                </c:pt>
                <c:pt idx="32">
                  <c:v>1.0647371143725562E-2</c:v>
                </c:pt>
                <c:pt idx="33">
                  <c:v>9.3403009648414942E-3</c:v>
                </c:pt>
                <c:pt idx="34">
                  <c:v>9.1893306764029587E-3</c:v>
                </c:pt>
                <c:pt idx="35">
                  <c:v>9.1893306764029587E-3</c:v>
                </c:pt>
                <c:pt idx="36">
                  <c:v>9.1893306764029587E-3</c:v>
                </c:pt>
                <c:pt idx="37">
                  <c:v>9.1893306764029587E-3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-87480400"/>
        <c:axId val="-87462448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درصد'!$A$2:$A$39</c:f>
              <c:strCache>
                <c:ptCount val="38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اسنادخزانه-م15بودجه98-010406 (اخزا815)</c:v>
                </c:pt>
                <c:pt idx="4">
                  <c:v>اسنادخزانه-م12بودجه98-001111 (اخزا812)</c:v>
                </c:pt>
                <c:pt idx="5">
                  <c:v>اسنادخزانه-م21بودجه97-000728</c:v>
                </c:pt>
                <c:pt idx="6">
                  <c:v>منفعت دولت-با شرايط خاص140006 </c:v>
                </c:pt>
                <c:pt idx="7">
                  <c:v>اسنادخزانه-م11بودجه98-001013 (اخزا811)</c:v>
                </c:pt>
                <c:pt idx="8">
                  <c:v>اسنادخزانه-م14بودجه98-010318 (اخزا814)</c:v>
                </c:pt>
                <c:pt idx="9">
                  <c:v>منفعت دولت6-ش.خاص140109 (افاد61)</c:v>
                </c:pt>
                <c:pt idx="10">
                  <c:v>مرابحه عام دولت2ش.خ صادرات0212 (اراد21)</c:v>
                </c:pt>
                <c:pt idx="11">
                  <c:v>اسنادخزانه-م6بودجه97-990423</c:v>
                </c:pt>
                <c:pt idx="12">
                  <c:v>مرابحه عام دولت2-ش.خ ساير0212 (اراد24)</c:v>
                </c:pt>
                <c:pt idx="13">
                  <c:v>اسنادخزانه-م9بودجه98-000923 (اخزا809)</c:v>
                </c:pt>
                <c:pt idx="14">
                  <c:v>اسنادخزانه-م20بودجه98-020806 (اخزا820) </c:v>
                </c:pt>
                <c:pt idx="15">
                  <c:v>اسنادخزانه-م21بودجه98-020906 (اخزا821) </c:v>
                </c:pt>
                <c:pt idx="16">
                  <c:v>اسنادخزانه-م18بودجه97-000525</c:v>
                </c:pt>
                <c:pt idx="17">
                  <c:v>اسنادخزانه-م4بودجه97-991022 </c:v>
                </c:pt>
                <c:pt idx="18">
                  <c:v>اسنادخزانه-م9بودجه97-990513</c:v>
                </c:pt>
                <c:pt idx="19">
                  <c:v>منفعت دولت7-ش.خاص ساير0204 (افاد74) </c:v>
                </c:pt>
                <c:pt idx="20">
                  <c:v>اسنادخزانه-م22بودجه97-000428</c:v>
                </c:pt>
                <c:pt idx="21">
                  <c:v>اسنادخزانه-م23بودجه97-000824</c:v>
                </c:pt>
                <c:pt idx="22">
                  <c:v>اجاره دولت آموزش وپرورش991020</c:v>
                </c:pt>
                <c:pt idx="23">
                  <c:v>مرابحه گندم2-واجدشرايط خاص1400</c:v>
                </c:pt>
                <c:pt idx="24">
                  <c:v>منفعت دولتي2-شرايط خاص14000626 </c:v>
                </c:pt>
                <c:pt idx="25">
                  <c:v>مشاركت دولتي10-شرايط خاص001226</c:v>
                </c:pt>
                <c:pt idx="26">
                  <c:v>اسنادخزانه-م2بودجه98-990430 (اخزا802)</c:v>
                </c:pt>
                <c:pt idx="27">
                  <c:v>اسنادخزانه-م5بودجه98-000422 (اخزا805)</c:v>
                </c:pt>
                <c:pt idx="28">
                  <c:v>اسنادخزانه-م16بودجه98-010503 (اخزا816)</c:v>
                </c:pt>
                <c:pt idx="29">
                  <c:v>اسنادخزانه-م17بودجه98-010512 (اخزا817) </c:v>
                </c:pt>
                <c:pt idx="30">
                  <c:v>اسنادخزانه-م18بودجه98-010614 (اخزا818)</c:v>
                </c:pt>
                <c:pt idx="31">
                  <c:v>اسنادخزانه-م19بودجه98-020322 (اخزا819) </c:v>
                </c:pt>
                <c:pt idx="32">
                  <c:v>مرابحه سلامت6واجدشرايط خاص1400 </c:v>
                </c:pt>
                <c:pt idx="33">
                  <c:v>اسنادخزانه-م23بودجه96-990528</c:v>
                </c:pt>
                <c:pt idx="34">
                  <c:v>اسنادخزانه-م7بودجه98-000719 (اخزا807)</c:v>
                </c:pt>
                <c:pt idx="35">
                  <c:v>اسنادخزانه-م6بودجه98-000519 (اخزا806)</c:v>
                </c:pt>
                <c:pt idx="36">
                  <c:v>اسنادخزانه-م8بودجه98-000817 (اخزا808)</c:v>
                </c:pt>
                <c:pt idx="37">
                  <c:v>منفعت دولت8-ش.خاص مهر0205 (افاد81)</c:v>
                </c:pt>
              </c:strCache>
            </c:strRef>
          </c:cat>
          <c:val>
            <c:numRef>
              <c:f>'اوراق - 60 درصد'!$K$2:$K$39</c:f>
              <c:numCache>
                <c:formatCode>0.00%</c:formatCode>
                <c:ptCount val="38"/>
                <c:pt idx="0">
                  <c:v>3.0679499396238919E-2</c:v>
                </c:pt>
                <c:pt idx="1">
                  <c:v>6.0507424743939664E-2</c:v>
                </c:pt>
                <c:pt idx="2">
                  <c:v>8.5238442497942171E-2</c:v>
                </c:pt>
                <c:pt idx="3">
                  <c:v>0.1097433243016834</c:v>
                </c:pt>
                <c:pt idx="4">
                  <c:v>0.13424820610542462</c:v>
                </c:pt>
                <c:pt idx="5">
                  <c:v>0.15868667416587931</c:v>
                </c:pt>
                <c:pt idx="6">
                  <c:v>0.17706533551868522</c:v>
                </c:pt>
                <c:pt idx="7">
                  <c:v>0.19544399687149114</c:v>
                </c:pt>
                <c:pt idx="8">
                  <c:v>0.21382265822429705</c:v>
                </c:pt>
                <c:pt idx="9">
                  <c:v>0.23220131957710297</c:v>
                </c:pt>
                <c:pt idx="10">
                  <c:v>0.25057998092990891</c:v>
                </c:pt>
                <c:pt idx="11">
                  <c:v>0.26760360624818813</c:v>
                </c:pt>
                <c:pt idx="12">
                  <c:v>0.28383809044316671</c:v>
                </c:pt>
                <c:pt idx="13">
                  <c:v>0.299153641570505</c:v>
                </c:pt>
                <c:pt idx="14">
                  <c:v>0.31446919269784329</c:v>
                </c:pt>
                <c:pt idx="15">
                  <c:v>0.32978474382518158</c:v>
                </c:pt>
                <c:pt idx="16">
                  <c:v>0.34485458327742963</c:v>
                </c:pt>
                <c:pt idx="17">
                  <c:v>0.3598279641634336</c:v>
                </c:pt>
                <c:pt idx="18">
                  <c:v>0.3739182712005848</c:v>
                </c:pt>
                <c:pt idx="19">
                  <c:v>0.38800857823773599</c:v>
                </c:pt>
                <c:pt idx="20">
                  <c:v>0.40035384669498941</c:v>
                </c:pt>
                <c:pt idx="21">
                  <c:v>0.41266415464999545</c:v>
                </c:pt>
                <c:pt idx="22">
                  <c:v>0.42491659555186606</c:v>
                </c:pt>
                <c:pt idx="23">
                  <c:v>0.43716903645373667</c:v>
                </c:pt>
                <c:pt idx="24">
                  <c:v>0.44942147735560728</c:v>
                </c:pt>
                <c:pt idx="25">
                  <c:v>0.46167391825747789</c:v>
                </c:pt>
                <c:pt idx="26">
                  <c:v>0.4739263591593485</c:v>
                </c:pt>
                <c:pt idx="27">
                  <c:v>0.48617880006121911</c:v>
                </c:pt>
                <c:pt idx="28">
                  <c:v>0.49843124096308972</c:v>
                </c:pt>
                <c:pt idx="29">
                  <c:v>0.51068368186496038</c:v>
                </c:pt>
                <c:pt idx="30">
                  <c:v>0.52293612276683099</c:v>
                </c:pt>
                <c:pt idx="31">
                  <c:v>0.5351885636687016</c:v>
                </c:pt>
                <c:pt idx="32">
                  <c:v>0.5458359348124272</c:v>
                </c:pt>
                <c:pt idx="33">
                  <c:v>0.55517623577726871</c:v>
                </c:pt>
                <c:pt idx="34">
                  <c:v>0.56436556645367164</c:v>
                </c:pt>
                <c:pt idx="35">
                  <c:v>0.57355489713007457</c:v>
                </c:pt>
                <c:pt idx="36">
                  <c:v>0.5827442278064775</c:v>
                </c:pt>
                <c:pt idx="37">
                  <c:v>0.59193355848288043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59728"/>
        <c:axId val="-87457552"/>
      </c:lineChart>
      <c:catAx>
        <c:axId val="-874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2448"/>
        <c:crosses val="autoZero"/>
        <c:auto val="1"/>
        <c:lblAlgn val="ctr"/>
        <c:lblOffset val="100"/>
        <c:noMultiLvlLbl val="0"/>
      </c:catAx>
      <c:valAx>
        <c:axId val="-874624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0400"/>
        <c:crosses val="autoZero"/>
        <c:crossBetween val="between"/>
      </c:valAx>
      <c:valAx>
        <c:axId val="-8745755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9728"/>
        <c:crosses val="max"/>
        <c:crossBetween val="between"/>
      </c:valAx>
      <c:catAx>
        <c:axId val="-8745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745755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097772127376197"/>
          <c:y val="0.10174647887323944"/>
          <c:w val="0.82373491544577637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751327</c:v>
                </c:pt>
                <c:pt idx="1">
                  <c:v>824338.60659909109</c:v>
                </c:pt>
                <c:pt idx="2">
                  <c:v>831717.11006177403</c:v>
                </c:pt>
                <c:pt idx="3">
                  <c:v>807402.87055089802</c:v>
                </c:pt>
                <c:pt idx="4">
                  <c:v>798773.37555303995</c:v>
                </c:pt>
                <c:pt idx="5">
                  <c:v>884665.08567831002</c:v>
                </c:pt>
                <c:pt idx="6">
                  <c:v>989464.55035892292</c:v>
                </c:pt>
                <c:pt idx="7">
                  <c:v>1033172.952811971</c:v>
                </c:pt>
                <c:pt idx="8">
                  <c:v>1082517.6740042381</c:v>
                </c:pt>
                <c:pt idx="9">
                  <c:v>1135748.966314435</c:v>
                </c:pt>
                <c:pt idx="10">
                  <c:v>1367233.6855578551</c:v>
                </c:pt>
                <c:pt idx="11">
                  <c:v>1222622.18693254</c:v>
                </c:pt>
                <c:pt idx="12">
                  <c:v>1550341.7723217302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73129</c:v>
                </c:pt>
                <c:pt idx="1">
                  <c:v>72543.546300000002</c:v>
                </c:pt>
                <c:pt idx="2">
                  <c:v>90850.359349999999</c:v>
                </c:pt>
                <c:pt idx="3">
                  <c:v>93987.204549999995</c:v>
                </c:pt>
                <c:pt idx="4">
                  <c:v>101881.378813845</c:v>
                </c:pt>
                <c:pt idx="5">
                  <c:v>104200.87993784501</c:v>
                </c:pt>
                <c:pt idx="6">
                  <c:v>105076.600708645</c:v>
                </c:pt>
                <c:pt idx="7">
                  <c:v>104150.277158645</c:v>
                </c:pt>
                <c:pt idx="8">
                  <c:v>107728.84043984499</c:v>
                </c:pt>
                <c:pt idx="9">
                  <c:v>108699.77156664499</c:v>
                </c:pt>
                <c:pt idx="10">
                  <c:v>118535.459335045</c:v>
                </c:pt>
                <c:pt idx="11">
                  <c:v>124883.2951894</c:v>
                </c:pt>
                <c:pt idx="12">
                  <c:v>129174.88473580001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678198</c:v>
                </c:pt>
                <c:pt idx="1">
                  <c:v>751795.06029909104</c:v>
                </c:pt>
                <c:pt idx="2">
                  <c:v>740866.75071177399</c:v>
                </c:pt>
                <c:pt idx="3">
                  <c:v>713415.666000898</c:v>
                </c:pt>
                <c:pt idx="4">
                  <c:v>696891.99673919496</c:v>
                </c:pt>
                <c:pt idx="5">
                  <c:v>780464.20574046497</c:v>
                </c:pt>
                <c:pt idx="6">
                  <c:v>884387.94965027797</c:v>
                </c:pt>
                <c:pt idx="7">
                  <c:v>929022.67565332598</c:v>
                </c:pt>
                <c:pt idx="8">
                  <c:v>974788.83356439299</c:v>
                </c:pt>
                <c:pt idx="9">
                  <c:v>1027049.19474779</c:v>
                </c:pt>
                <c:pt idx="10">
                  <c:v>1248698.2262228101</c:v>
                </c:pt>
                <c:pt idx="11">
                  <c:v>1097738.8917431401</c:v>
                </c:pt>
                <c:pt idx="12">
                  <c:v>1421166.8875859301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19827.156088849999</c:v>
                </c:pt>
                <c:pt idx="1">
                  <c:v>21045.233053388001</c:v>
                </c:pt>
                <c:pt idx="2">
                  <c:v>30089.591342877</c:v>
                </c:pt>
                <c:pt idx="3">
                  <c:v>28142.880796830999</c:v>
                </c:pt>
                <c:pt idx="4">
                  <c:v>27717.007620205</c:v>
                </c:pt>
                <c:pt idx="5">
                  <c:v>73669.285791268994</c:v>
                </c:pt>
                <c:pt idx="6">
                  <c:v>71628.575352567001</c:v>
                </c:pt>
                <c:pt idx="7">
                  <c:v>65275.625735477995</c:v>
                </c:pt>
                <c:pt idx="8">
                  <c:v>78306.143939000001</c:v>
                </c:pt>
                <c:pt idx="9">
                  <c:v>76089.682755688002</c:v>
                </c:pt>
                <c:pt idx="10">
                  <c:v>170746.13124650798</c:v>
                </c:pt>
                <c:pt idx="11">
                  <c:v>15834.470941299</c:v>
                </c:pt>
                <c:pt idx="12">
                  <c:v>41245.896709612003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6908.4021660919998</c:v>
                </c:pt>
                <c:pt idx="1">
                  <c:v>10156.598906561001</c:v>
                </c:pt>
                <c:pt idx="2">
                  <c:v>29110.875755380999</c:v>
                </c:pt>
                <c:pt idx="3">
                  <c:v>15657.036150231001</c:v>
                </c:pt>
                <c:pt idx="4">
                  <c:v>20601.708852005999</c:v>
                </c:pt>
                <c:pt idx="5">
                  <c:v>16824.87200096</c:v>
                </c:pt>
                <c:pt idx="6">
                  <c:v>6801.6841984480006</c:v>
                </c:pt>
                <c:pt idx="7">
                  <c:v>17966.656168740999</c:v>
                </c:pt>
                <c:pt idx="8">
                  <c:v>24224.523372248001</c:v>
                </c:pt>
                <c:pt idx="9">
                  <c:v>17882.995341424998</c:v>
                </c:pt>
                <c:pt idx="10">
                  <c:v>16808.375378083998</c:v>
                </c:pt>
                <c:pt idx="11">
                  <c:v>10077.002011062999</c:v>
                </c:pt>
                <c:pt idx="12">
                  <c:v>32285.230461866999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2351.708707455</c:v>
                </c:pt>
                <c:pt idx="1">
                  <c:v>7126.3913094099998</c:v>
                </c:pt>
                <c:pt idx="2">
                  <c:v>3177.4359690000001</c:v>
                </c:pt>
                <c:pt idx="3">
                  <c:v>3402.3085999999998</c:v>
                </c:pt>
                <c:pt idx="4">
                  <c:v>1785.9169340000001</c:v>
                </c:pt>
                <c:pt idx="5">
                  <c:v>1865.0537633230001</c:v>
                </c:pt>
                <c:pt idx="6">
                  <c:v>3196.7702300000001</c:v>
                </c:pt>
                <c:pt idx="7">
                  <c:v>35497.777549999999</c:v>
                </c:pt>
                <c:pt idx="8">
                  <c:v>26245.779146699999</c:v>
                </c:pt>
                <c:pt idx="9">
                  <c:v>34569.098359000003</c:v>
                </c:pt>
                <c:pt idx="10">
                  <c:v>31750.429387</c:v>
                </c:pt>
                <c:pt idx="11">
                  <c:v>28470.35</c:v>
                </c:pt>
                <c:pt idx="12">
                  <c:v>26601.664100000002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21137296862302E-2"/>
                  <c:y val="-2.299450231481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5-49A9-A8A4-80F64AC50378}"/>
                </c:ext>
              </c:extLst>
            </c:dLbl>
            <c:dLbl>
              <c:idx val="1"/>
              <c:layout>
                <c:manualLayout>
                  <c:x val="-4.1420066394139754E-2"/>
                  <c:y val="-2.163396990740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5-49A9-A8A4-80F64AC50378}"/>
                </c:ext>
              </c:extLst>
            </c:dLbl>
            <c:dLbl>
              <c:idx val="2"/>
              <c:layout>
                <c:manualLayout>
                  <c:x val="-4.3742946765800615E-2"/>
                  <c:y val="-1.82763310185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5-49A9-A8A4-80F64AC50378}"/>
                </c:ext>
              </c:extLst>
            </c:dLbl>
            <c:dLbl>
              <c:idx val="3"/>
              <c:layout>
                <c:manualLayout>
                  <c:x val="-4.2822025295618536E-2"/>
                  <c:y val="-1.7961226851851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5-49A9-A8A4-80F64AC50378}"/>
                </c:ext>
              </c:extLst>
            </c:dLbl>
            <c:dLbl>
              <c:idx val="4"/>
              <c:layout>
                <c:manualLayout>
                  <c:x val="-4.2471581296240409E-2"/>
                  <c:y val="-1.79592013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5-49A9-A8A4-80F64AC50378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5-49A9-A8A4-80F64AC50378}"/>
                </c:ext>
              </c:extLst>
            </c:dLbl>
            <c:dLbl>
              <c:idx val="6"/>
              <c:layout>
                <c:manualLayout>
                  <c:x val="-4.2471581296240409E-2"/>
                  <c:y val="-2.0478009259259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5-49A9-A8A4-80F64AC50378}"/>
                </c:ext>
              </c:extLst>
            </c:dLbl>
            <c:dLbl>
              <c:idx val="7"/>
              <c:layout>
                <c:manualLayout>
                  <c:x val="-4.4093573669145097E-2"/>
                  <c:y val="-2.0478009259259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5-49A9-A8A4-80F64AC50378}"/>
                </c:ext>
              </c:extLst>
            </c:dLbl>
            <c:dLbl>
              <c:idx val="8"/>
              <c:layout>
                <c:manualLayout>
                  <c:x val="-4.3873540197719191E-2"/>
                  <c:y val="-1.680497685185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5-49A9-A8A4-80F64AC50378}"/>
                </c:ext>
              </c:extLst>
            </c:dLbl>
            <c:dLbl>
              <c:idx val="9"/>
              <c:layout>
                <c:manualLayout>
                  <c:x val="-4.9440222411223075E-2"/>
                  <c:y val="-2.39519675925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5-49A9-A8A4-80F64AC50378}"/>
                </c:ext>
              </c:extLst>
            </c:dLbl>
            <c:dLbl>
              <c:idx val="10"/>
              <c:layout>
                <c:manualLayout>
                  <c:x val="-5.0318893065196116E-2"/>
                  <c:y val="-1.9960069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5-49A9-A8A4-80F64AC50378}"/>
                </c:ext>
              </c:extLst>
            </c:dLbl>
            <c:dLbl>
              <c:idx val="11"/>
              <c:layout>
                <c:manualLayout>
                  <c:x val="-4.7419682295810582E-2"/>
                  <c:y val="-2.427112268518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5-49A9-A8A4-80F64AC50378}"/>
                </c:ext>
              </c:extLst>
            </c:dLbl>
            <c:dLbl>
              <c:idx val="12"/>
              <c:layout>
                <c:manualLayout>
                  <c:x val="-1.4899357092558551E-2"/>
                  <c:y val="-2.022598379629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5-49A9-A8A4-80F64AC50378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29087.266962397</c:v>
                </c:pt>
                <c:pt idx="1">
                  <c:v>38328.223269359005</c:v>
                </c:pt>
                <c:pt idx="2">
                  <c:v>62377.903067257997</c:v>
                </c:pt>
                <c:pt idx="3">
                  <c:v>47202.225547062</c:v>
                </c:pt>
                <c:pt idx="4">
                  <c:v>50104.633406210996</c:v>
                </c:pt>
                <c:pt idx="5">
                  <c:v>92359.211555551999</c:v>
                </c:pt>
                <c:pt idx="6">
                  <c:v>81627.029781015008</c:v>
                </c:pt>
                <c:pt idx="7">
                  <c:v>118740.05945421899</c:v>
                </c:pt>
                <c:pt idx="8">
                  <c:v>128776.446457948</c:v>
                </c:pt>
                <c:pt idx="9">
                  <c:v>128541.776456113</c:v>
                </c:pt>
                <c:pt idx="10">
                  <c:v>219304.93601159198</c:v>
                </c:pt>
                <c:pt idx="11">
                  <c:v>54381.822952361996</c:v>
                </c:pt>
                <c:pt idx="12">
                  <c:v>100132.791271479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29087.266962397</c:v>
                </c:pt>
                <c:pt idx="1">
                  <c:v>38328.223269359005</c:v>
                </c:pt>
                <c:pt idx="2">
                  <c:v>62377.903067257997</c:v>
                </c:pt>
                <c:pt idx="3">
                  <c:v>47202.225547062</c:v>
                </c:pt>
                <c:pt idx="4">
                  <c:v>50104.633406210996</c:v>
                </c:pt>
                <c:pt idx="5">
                  <c:v>92359.211555551999</c:v>
                </c:pt>
                <c:pt idx="6">
                  <c:v>81627.029781015008</c:v>
                </c:pt>
                <c:pt idx="7">
                  <c:v>118740.05945421899</c:v>
                </c:pt>
                <c:pt idx="8">
                  <c:v>128776.446457948</c:v>
                </c:pt>
                <c:pt idx="9">
                  <c:v>128541.776456113</c:v>
                </c:pt>
                <c:pt idx="10">
                  <c:v>219304.93601159198</c:v>
                </c:pt>
                <c:pt idx="11">
                  <c:v>54381.822952361996</c:v>
                </c:pt>
                <c:pt idx="12">
                  <c:v>100132.791271479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5151794002502315"/>
          <c:h val="0.73760272956534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8351.0110000000004</c:v>
                </c:pt>
                <c:pt idx="1">
                  <c:v>26127.744999999999</c:v>
                </c:pt>
                <c:pt idx="2">
                  <c:v>6330.1810000000005</c:v>
                </c:pt>
                <c:pt idx="3">
                  <c:v>6051.8280000000004</c:v>
                </c:pt>
                <c:pt idx="4">
                  <c:v>11797.93</c:v>
                </c:pt>
                <c:pt idx="5">
                  <c:v>10915.561999999998</c:v>
                </c:pt>
                <c:pt idx="6">
                  <c:v>11295.605</c:v>
                </c:pt>
                <c:pt idx="7">
                  <c:v>16543.642</c:v>
                </c:pt>
                <c:pt idx="8">
                  <c:v>11715.603999999998</c:v>
                </c:pt>
                <c:pt idx="9">
                  <c:v>10651.306999999999</c:v>
                </c:pt>
                <c:pt idx="10">
                  <c:v>16387.728999999999</c:v>
                </c:pt>
                <c:pt idx="11">
                  <c:v>9008.6500000000015</c:v>
                </c:pt>
                <c:pt idx="12">
                  <c:v>31752.239999999998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35697</c:v>
                </c:pt>
                <c:pt idx="1">
                  <c:v>24247.970084200002</c:v>
                </c:pt>
                <c:pt idx="2">
                  <c:v>28466.765374049999</c:v>
                </c:pt>
                <c:pt idx="3">
                  <c:v>22056.51924125</c:v>
                </c:pt>
                <c:pt idx="4">
                  <c:v>61036.73491205</c:v>
                </c:pt>
                <c:pt idx="5">
                  <c:v>65422.33453285</c:v>
                </c:pt>
                <c:pt idx="6">
                  <c:v>35021.831782950001</c:v>
                </c:pt>
                <c:pt idx="7">
                  <c:v>70999.838555869996</c:v>
                </c:pt>
                <c:pt idx="8">
                  <c:v>35013.489877881999</c:v>
                </c:pt>
                <c:pt idx="9">
                  <c:v>29185.620719639999</c:v>
                </c:pt>
                <c:pt idx="10">
                  <c:v>51294.186893684004</c:v>
                </c:pt>
                <c:pt idx="11">
                  <c:v>20932.449905926002</c:v>
                </c:pt>
                <c:pt idx="12">
                  <c:v>37614.556762264001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9061670663469225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0993090105030404"/>
          <c:w val="0.80786031175059958"/>
          <c:h val="0.684710820895522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فروردین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568350677565354E-2"/>
                  <c:y val="-3.0534472989042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2-4147-BE66-9814D88C57C1}"/>
                </c:ext>
              </c:extLst>
            </c:dLbl>
            <c:dLbl>
              <c:idx val="3"/>
              <c:layout>
                <c:manualLayout>
                  <c:x val="-5.4272442475964133E-3"/>
                  <c:y val="-6.7744072273965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C7-4489-9C6F-2E62D1D2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1925934</c:v>
                </c:pt>
                <c:pt idx="1">
                  <c:v>16999</c:v>
                </c:pt>
                <c:pt idx="2">
                  <c:v>149237</c:v>
                </c:pt>
                <c:pt idx="3">
                  <c:v>144398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اسفند ماه 98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282051282051232E-2"/>
                  <c:y val="2.5010364842454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2-4147-BE66-9814D88C57C1}"/>
                </c:ext>
              </c:extLst>
            </c:dLbl>
            <c:dLbl>
              <c:idx val="1"/>
              <c:layout>
                <c:manualLayout>
                  <c:x val="8.1410256410256402E-3"/>
                  <c:y val="1.3163349917081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2-4147-BE66-9814D88C57C1}"/>
                </c:ext>
              </c:extLst>
            </c:dLbl>
            <c:dLbl>
              <c:idx val="2"/>
              <c:layout>
                <c:manualLayout>
                  <c:x val="8.1410256410256402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2-4147-BE66-9814D88C57C1}"/>
                </c:ext>
              </c:extLst>
            </c:dLbl>
            <c:dLbl>
              <c:idx val="3"/>
              <c:layout>
                <c:manualLayout>
                  <c:x val="8.1410256410256402E-3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2-4147-BE66-9814D88C5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1832835</c:v>
                </c:pt>
                <c:pt idx="1">
                  <c:v>13204</c:v>
                </c:pt>
                <c:pt idx="2">
                  <c:v>102771</c:v>
                </c:pt>
                <c:pt idx="3">
                  <c:v>110245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-87454288"/>
        <c:axId val="-8745809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'ارزش انواع صندوق ها'!$B$5:$B$8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8112-4147-BE66-9814D88C57C1}"/>
                  </c:ext>
                </c:extLst>
              </c15:ser>
            </c15:filteredBarSeries>
          </c:ext>
        </c:extLst>
      </c:barChart>
      <c:catAx>
        <c:axId val="-8745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8096"/>
        <c:crosses val="autoZero"/>
        <c:auto val="1"/>
        <c:lblAlgn val="ctr"/>
        <c:lblOffset val="100"/>
        <c:noMultiLvlLbl val="0"/>
      </c:catAx>
      <c:valAx>
        <c:axId val="-87458096"/>
        <c:scaling>
          <c:orientation val="minMax"/>
          <c:max val="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4288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9.1537373600985905E-2"/>
          <c:w val="0.86007871447583928"/>
          <c:h val="0.6959915621470639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96448.83175984399</c:v>
                </c:pt>
                <c:pt idx="1">
                  <c:v>101444.36865420701</c:v>
                </c:pt>
                <c:pt idx="2">
                  <c:v>109430.854204562</c:v>
                </c:pt>
                <c:pt idx="3">
                  <c:v>113889.39123559301</c:v>
                </c:pt>
                <c:pt idx="4">
                  <c:v>124312.185364395</c:v>
                </c:pt>
                <c:pt idx="5">
                  <c:v>144987.75980638599</c:v>
                </c:pt>
                <c:pt idx="6">
                  <c:v>155617.39739575499</c:v>
                </c:pt>
                <c:pt idx="7">
                  <c:v>173137.67214591702</c:v>
                </c:pt>
                <c:pt idx="8">
                  <c:v>181590.56912327599</c:v>
                </c:pt>
                <c:pt idx="9">
                  <c:v>185067.01666027898</c:v>
                </c:pt>
                <c:pt idx="10">
                  <c:v>215805.20001582897</c:v>
                </c:pt>
                <c:pt idx="11">
                  <c:v>233385.60530707499</c:v>
                </c:pt>
                <c:pt idx="12">
                  <c:v>290382.90265046596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96448.83175984399</c:v>
                </c:pt>
                <c:pt idx="1">
                  <c:v>101444.36865420701</c:v>
                </c:pt>
                <c:pt idx="2">
                  <c:v>109430.854204562</c:v>
                </c:pt>
                <c:pt idx="3">
                  <c:v>113889.39123559301</c:v>
                </c:pt>
                <c:pt idx="4">
                  <c:v>124312.185364395</c:v>
                </c:pt>
                <c:pt idx="5">
                  <c:v>144987.75980638599</c:v>
                </c:pt>
                <c:pt idx="6">
                  <c:v>155617.39739575499</c:v>
                </c:pt>
                <c:pt idx="7">
                  <c:v>173137.67214591702</c:v>
                </c:pt>
                <c:pt idx="8">
                  <c:v>181590.56912327599</c:v>
                </c:pt>
                <c:pt idx="9">
                  <c:v>185067.01666027898</c:v>
                </c:pt>
                <c:pt idx="10">
                  <c:v>215805.20001582897</c:v>
                </c:pt>
                <c:pt idx="11">
                  <c:v>233385.60530707499</c:v>
                </c:pt>
                <c:pt idx="12">
                  <c:v>290382.90265046596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27668.037866638999</c:v>
                </c:pt>
                <c:pt idx="1">
                  <c:v>30851.100111221</c:v>
                </c:pt>
                <c:pt idx="2">
                  <c:v>37965.519891525997</c:v>
                </c:pt>
                <c:pt idx="3">
                  <c:v>39741.287591394997</c:v>
                </c:pt>
                <c:pt idx="4">
                  <c:v>47328.916119914997</c:v>
                </c:pt>
                <c:pt idx="5">
                  <c:v>60509.168065108002</c:v>
                </c:pt>
                <c:pt idx="6">
                  <c:v>67222.291572639995</c:v>
                </c:pt>
                <c:pt idx="7">
                  <c:v>82767.101478099998</c:v>
                </c:pt>
                <c:pt idx="8">
                  <c:v>87196.053360125996</c:v>
                </c:pt>
                <c:pt idx="9">
                  <c:v>87764.871077025993</c:v>
                </c:pt>
                <c:pt idx="10">
                  <c:v>109228.490464628</c:v>
                </c:pt>
                <c:pt idx="11">
                  <c:v>111972.00251975701</c:v>
                </c:pt>
                <c:pt idx="12">
                  <c:v>131318.46206197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19198.079929104999</c:v>
                </c:pt>
                <c:pt idx="1">
                  <c:v>20344.025225786001</c:v>
                </c:pt>
                <c:pt idx="2">
                  <c:v>21940.252995835999</c:v>
                </c:pt>
                <c:pt idx="3">
                  <c:v>23809.137866898</c:v>
                </c:pt>
                <c:pt idx="4">
                  <c:v>26224.142884180001</c:v>
                </c:pt>
                <c:pt idx="5">
                  <c:v>31658.957177378001</c:v>
                </c:pt>
                <c:pt idx="6">
                  <c:v>34418.818034515003</c:v>
                </c:pt>
                <c:pt idx="7">
                  <c:v>35720.263879216996</c:v>
                </c:pt>
                <c:pt idx="8">
                  <c:v>37471.842829950001</c:v>
                </c:pt>
                <c:pt idx="9">
                  <c:v>39314.969650052997</c:v>
                </c:pt>
                <c:pt idx="10">
                  <c:v>46509.306618000999</c:v>
                </c:pt>
                <c:pt idx="11">
                  <c:v>59918.980918018002</c:v>
                </c:pt>
                <c:pt idx="12">
                  <c:v>91789.077654695997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9817.9500000000007</c:v>
                </c:pt>
                <c:pt idx="1">
                  <c:v>9566.6170000000002</c:v>
                </c:pt>
                <c:pt idx="2">
                  <c:v>8842.4549999999999</c:v>
                </c:pt>
                <c:pt idx="3">
                  <c:v>8460.3369999999995</c:v>
                </c:pt>
                <c:pt idx="4">
                  <c:v>8231.5040000000008</c:v>
                </c:pt>
                <c:pt idx="5">
                  <c:v>8029.8059999999996</c:v>
                </c:pt>
                <c:pt idx="6">
                  <c:v>8602.3649999999998</c:v>
                </c:pt>
                <c:pt idx="7">
                  <c:v>9276.384</c:v>
                </c:pt>
                <c:pt idx="8">
                  <c:v>10306.391</c:v>
                </c:pt>
                <c:pt idx="9">
                  <c:v>11370.894</c:v>
                </c:pt>
                <c:pt idx="10">
                  <c:v>13451.120999999999</c:v>
                </c:pt>
                <c:pt idx="11">
                  <c:v>13311.484</c:v>
                </c:pt>
                <c:pt idx="12">
                  <c:v>17191.600999999999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39764.763964099999</c:v>
                </c:pt>
                <c:pt idx="1">
                  <c:v>40682.626317200004</c:v>
                </c:pt>
                <c:pt idx="2">
                  <c:v>40682.626317200004</c:v>
                </c:pt>
                <c:pt idx="3">
                  <c:v>41878.6287773</c:v>
                </c:pt>
                <c:pt idx="4">
                  <c:v>42527.622360300003</c:v>
                </c:pt>
                <c:pt idx="5">
                  <c:v>44789.828563900002</c:v>
                </c:pt>
                <c:pt idx="6">
                  <c:v>45373.922788600001</c:v>
                </c:pt>
                <c:pt idx="7">
                  <c:v>45373.922788600001</c:v>
                </c:pt>
                <c:pt idx="8">
                  <c:v>46616.2819332</c:v>
                </c:pt>
                <c:pt idx="9">
                  <c:v>46616.2819332</c:v>
                </c:pt>
                <c:pt idx="10">
                  <c:v>46616.2819332</c:v>
                </c:pt>
                <c:pt idx="11">
                  <c:v>48183.137869300001</c:v>
                </c:pt>
                <c:pt idx="12">
                  <c:v>50083.7619338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1017931579703895"/>
          <c:w val="0.87476469795863387"/>
          <c:h val="0.735080135115710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27278.322094321</c:v>
                </c:pt>
                <c:pt idx="1">
                  <c:v>22403.610342194999</c:v>
                </c:pt>
                <c:pt idx="2">
                  <c:v>28154.712997772</c:v>
                </c:pt>
                <c:pt idx="3">
                  <c:v>16432.663709608001</c:v>
                </c:pt>
                <c:pt idx="4">
                  <c:v>40455.455958410996</c:v>
                </c:pt>
                <c:pt idx="5">
                  <c:v>49633.299317246005</c:v>
                </c:pt>
                <c:pt idx="6">
                  <c:v>31136.521377277</c:v>
                </c:pt>
                <c:pt idx="7">
                  <c:v>52039.575827568005</c:v>
                </c:pt>
                <c:pt idx="8">
                  <c:v>69854.077626482002</c:v>
                </c:pt>
                <c:pt idx="9">
                  <c:v>72133.931361354</c:v>
                </c:pt>
                <c:pt idx="10">
                  <c:v>88632.843664326996</c:v>
                </c:pt>
                <c:pt idx="11">
                  <c:v>51142.954820132996</c:v>
                </c:pt>
                <c:pt idx="12">
                  <c:v>152987.90276802299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0.41423000000000004</c:v>
                </c:pt>
                <c:pt idx="1">
                  <c:v>0.27271499999999999</c:v>
                </c:pt>
                <c:pt idx="2">
                  <c:v>0.97180530999999992</c:v>
                </c:pt>
                <c:pt idx="3">
                  <c:v>0.28037000000000001</c:v>
                </c:pt>
                <c:pt idx="4">
                  <c:v>1.2248383529999998</c:v>
                </c:pt>
                <c:pt idx="5">
                  <c:v>1.7498625190000001</c:v>
                </c:pt>
                <c:pt idx="6">
                  <c:v>1.201298902</c:v>
                </c:pt>
                <c:pt idx="7">
                  <c:v>1.982137069</c:v>
                </c:pt>
                <c:pt idx="8">
                  <c:v>0.69681752100000005</c:v>
                </c:pt>
                <c:pt idx="9">
                  <c:v>0.64959776800000002</c:v>
                </c:pt>
                <c:pt idx="10">
                  <c:v>1.8414846280000001</c:v>
                </c:pt>
                <c:pt idx="11">
                  <c:v>0.48991780499999998</c:v>
                </c:pt>
                <c:pt idx="12">
                  <c:v>2.6523038539999999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1398-02</c:v>
                </c:pt>
                <c:pt idx="1">
                  <c:v>1398-03</c:v>
                </c:pt>
                <c:pt idx="2">
                  <c:v>1398-04</c:v>
                </c:pt>
                <c:pt idx="3">
                  <c:v>1398-05</c:v>
                </c:pt>
                <c:pt idx="4">
                  <c:v>1398-06</c:v>
                </c:pt>
                <c:pt idx="5">
                  <c:v>1398-07</c:v>
                </c:pt>
                <c:pt idx="6">
                  <c:v>1398-08</c:v>
                </c:pt>
                <c:pt idx="7">
                  <c:v>1398-09</c:v>
                </c:pt>
                <c:pt idx="8">
                  <c:v>1398-10</c:v>
                </c:pt>
                <c:pt idx="9">
                  <c:v>1398-11</c:v>
                </c:pt>
                <c:pt idx="10">
                  <c:v>1398-12</c:v>
                </c:pt>
                <c:pt idx="11">
                  <c:v>1399-01</c:v>
                </c:pt>
                <c:pt idx="12">
                  <c:v>1399-02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2184.1950164199998</c:v>
                </c:pt>
                <c:pt idx="1">
                  <c:v>1066.3886419</c:v>
                </c:pt>
                <c:pt idx="2">
                  <c:v>2729.3541180000002</c:v>
                </c:pt>
                <c:pt idx="3">
                  <c:v>865.49075660000005</c:v>
                </c:pt>
                <c:pt idx="4">
                  <c:v>1026.04991191</c:v>
                </c:pt>
                <c:pt idx="5">
                  <c:v>2253.3666171479999</c:v>
                </c:pt>
                <c:pt idx="6">
                  <c:v>265.6704105</c:v>
                </c:pt>
                <c:pt idx="7">
                  <c:v>9792.0688704000004</c:v>
                </c:pt>
                <c:pt idx="8">
                  <c:v>2821.8813002779998</c:v>
                </c:pt>
                <c:pt idx="9">
                  <c:v>3174.8895463280001</c:v>
                </c:pt>
                <c:pt idx="10">
                  <c:v>5780.4044176509997</c:v>
                </c:pt>
                <c:pt idx="11">
                  <c:v>5146.4224890949999</c:v>
                </c:pt>
                <c:pt idx="12">
                  <c:v>9398.0551602600008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065411614550098E-2"/>
                  <c:y val="-3.3543553255713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1-4221-958B-4495D0C0B333}"/>
                </c:ext>
              </c:extLst>
            </c:dLbl>
            <c:dLbl>
              <c:idx val="1"/>
              <c:layout>
                <c:manualLayout>
                  <c:x val="-4.6112174714599753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1-4221-958B-4495D0C0B333}"/>
                </c:ext>
              </c:extLst>
            </c:dLbl>
            <c:dLbl>
              <c:idx val="2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1-4221-958B-4495D0C0B333}"/>
                </c:ext>
              </c:extLst>
            </c:dLbl>
            <c:dLbl>
              <c:idx val="3"/>
              <c:layout>
                <c:manualLayout>
                  <c:x val="-4.5352407289229242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1-4221-958B-4495D0C0B333}"/>
                </c:ext>
              </c:extLst>
            </c:dLbl>
            <c:dLbl>
              <c:idx val="4"/>
              <c:layout>
                <c:manualLayout>
                  <c:x val="-4.558870453095086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1-4221-958B-4495D0C0B333}"/>
                </c:ext>
              </c:extLst>
            </c:dLbl>
            <c:dLbl>
              <c:idx val="5"/>
              <c:layout>
                <c:manualLayout>
                  <c:x val="-4.558870453095086E-2"/>
                  <c:y val="-1.9852307028891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1-4221-958B-4495D0C0B333}"/>
                </c:ext>
              </c:extLst>
            </c:dLbl>
            <c:dLbl>
              <c:idx val="6"/>
              <c:layout>
                <c:manualLayout>
                  <c:x val="-4.5588704530950944E-2"/>
                  <c:y val="-2.441605577116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1-4221-958B-4495D0C0B333}"/>
                </c:ext>
              </c:extLst>
            </c:dLbl>
            <c:dLbl>
              <c:idx val="7"/>
              <c:layout>
                <c:manualLayout>
                  <c:x val="-4.4828937105580453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1-4221-958B-4495D0C0B333}"/>
                </c:ext>
              </c:extLst>
            </c:dLbl>
            <c:dLbl>
              <c:idx val="8"/>
              <c:layout>
                <c:manualLayout>
                  <c:x val="-4.5588704530950944E-2"/>
                  <c:y val="-1.985230702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1-4221-958B-4495D0C0B333}"/>
                </c:ext>
              </c:extLst>
            </c:dLbl>
            <c:dLbl>
              <c:idx val="9"/>
              <c:layout>
                <c:manualLayout>
                  <c:x val="-4.611217471459973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1-4221-958B-4495D0C0B333}"/>
                </c:ext>
              </c:extLst>
            </c:dLbl>
            <c:dLbl>
              <c:idx val="10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1-4221-958B-4495D0C0B333}"/>
                </c:ext>
              </c:extLst>
            </c:dLbl>
            <c:dLbl>
              <c:idx val="11"/>
              <c:layout>
                <c:manualLayout>
                  <c:x val="-4.558870453095086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1-4221-958B-4495D0C0B333}"/>
                </c:ext>
              </c:extLst>
            </c:dLbl>
            <c:dLbl>
              <c:idx val="12"/>
              <c:layout>
                <c:manualLayout>
                  <c:x val="-1.5052825639934765E-2"/>
                  <c:y val="-2.8979804513439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A1-4221-958B-4495D0C0B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29462.931340741001</c:v>
                </c:pt>
                <c:pt idx="1">
                  <c:v>23470.271699094999</c:v>
                </c:pt>
                <c:pt idx="2">
                  <c:v>30885.038921081999</c:v>
                </c:pt>
                <c:pt idx="3">
                  <c:v>17298.434836208002</c:v>
                </c:pt>
                <c:pt idx="4">
                  <c:v>41482.730708673997</c:v>
                </c:pt>
                <c:pt idx="5">
                  <c:v>51888.415796913003</c:v>
                </c:pt>
                <c:pt idx="6">
                  <c:v>31403.393086679</c:v>
                </c:pt>
                <c:pt idx="7">
                  <c:v>61833.626835037008</c:v>
                </c:pt>
                <c:pt idx="8">
                  <c:v>72676.655744281001</c:v>
                </c:pt>
                <c:pt idx="9">
                  <c:v>75309.470505449994</c:v>
                </c:pt>
                <c:pt idx="10">
                  <c:v>94415.089566605995</c:v>
                </c:pt>
                <c:pt idx="11">
                  <c:v>56289.867227032999</c:v>
                </c:pt>
                <c:pt idx="12">
                  <c:v>162388.610232137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29462.931340741001</c:v>
                </c:pt>
                <c:pt idx="1">
                  <c:v>23470.271699094999</c:v>
                </c:pt>
                <c:pt idx="2">
                  <c:v>30885.038921081999</c:v>
                </c:pt>
                <c:pt idx="3">
                  <c:v>17298.434836208002</c:v>
                </c:pt>
                <c:pt idx="4">
                  <c:v>41482.730708673997</c:v>
                </c:pt>
                <c:pt idx="5">
                  <c:v>51888.415796913003</c:v>
                </c:pt>
                <c:pt idx="6">
                  <c:v>31403.393086679</c:v>
                </c:pt>
                <c:pt idx="7">
                  <c:v>61833.626835037008</c:v>
                </c:pt>
                <c:pt idx="8">
                  <c:v>72676.655744281001</c:v>
                </c:pt>
                <c:pt idx="9">
                  <c:v>75309.470505449994</c:v>
                </c:pt>
                <c:pt idx="10">
                  <c:v>94415.089566605995</c:v>
                </c:pt>
                <c:pt idx="11">
                  <c:v>56289.867227032999</c:v>
                </c:pt>
                <c:pt idx="12">
                  <c:v>162388.610232137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ها'!$O$1:$AA$1</c:f>
              <c:strCache>
                <c:ptCount val="13"/>
                <c:pt idx="0">
                  <c:v>98/01/30</c:v>
                </c:pt>
                <c:pt idx="1">
                  <c:v>98/02/31</c:v>
                </c:pt>
                <c:pt idx="2">
                  <c:v>98/03/31</c:v>
                </c:pt>
                <c:pt idx="3">
                  <c:v>98/04/31</c:v>
                </c:pt>
                <c:pt idx="4">
                  <c:v>98/05/31</c:v>
                </c:pt>
                <c:pt idx="5">
                  <c:v>98/06/31</c:v>
                </c:pt>
                <c:pt idx="6">
                  <c:v>98/07/30</c:v>
                </c:pt>
                <c:pt idx="7">
                  <c:v>98/08/30</c:v>
                </c:pt>
                <c:pt idx="8">
                  <c:v>98/09/30</c:v>
                </c:pt>
                <c:pt idx="9">
                  <c:v>98/10/30</c:v>
                </c:pt>
                <c:pt idx="10">
                  <c:v>98/11/30</c:v>
                </c:pt>
                <c:pt idx="11">
                  <c:v>98/12/29</c:v>
                </c:pt>
                <c:pt idx="12">
                  <c:v>99/01/31</c:v>
                </c:pt>
              </c:strCache>
            </c:strRef>
          </c:cat>
          <c:val>
            <c:numRef>
              <c:f>'تعداد صندوق ها'!$O$2:$AA$2</c:f>
              <c:numCache>
                <c:formatCode>#,##0</c:formatCode>
                <c:ptCount val="13"/>
                <c:pt idx="0">
                  <c:v>67</c:v>
                </c:pt>
                <c:pt idx="1">
                  <c:v>66</c:v>
                </c:pt>
                <c:pt idx="2">
                  <c:v>66</c:v>
                </c:pt>
                <c:pt idx="3">
                  <c:v>67</c:v>
                </c:pt>
                <c:pt idx="4">
                  <c:v>66</c:v>
                </c:pt>
                <c:pt idx="5">
                  <c:v>65</c:v>
                </c:pt>
                <c:pt idx="6">
                  <c:v>65</c:v>
                </c:pt>
                <c:pt idx="7">
                  <c:v>66</c:v>
                </c:pt>
                <c:pt idx="8">
                  <c:v>66</c:v>
                </c:pt>
                <c:pt idx="9">
                  <c:v>66</c:v>
                </c:pt>
                <c:pt idx="10">
                  <c:v>66</c:v>
                </c:pt>
                <c:pt idx="11">
                  <c:v>66</c:v>
                </c:pt>
                <c:pt idx="1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ها'!$O$1:$AA$1</c:f>
              <c:strCache>
                <c:ptCount val="13"/>
                <c:pt idx="0">
                  <c:v>98/01/30</c:v>
                </c:pt>
                <c:pt idx="1">
                  <c:v>98/02/31</c:v>
                </c:pt>
                <c:pt idx="2">
                  <c:v>98/03/31</c:v>
                </c:pt>
                <c:pt idx="3">
                  <c:v>98/04/31</c:v>
                </c:pt>
                <c:pt idx="4">
                  <c:v>98/05/31</c:v>
                </c:pt>
                <c:pt idx="5">
                  <c:v>98/06/31</c:v>
                </c:pt>
                <c:pt idx="6">
                  <c:v>98/07/30</c:v>
                </c:pt>
                <c:pt idx="7">
                  <c:v>98/08/30</c:v>
                </c:pt>
                <c:pt idx="8">
                  <c:v>98/09/30</c:v>
                </c:pt>
                <c:pt idx="9">
                  <c:v>98/10/30</c:v>
                </c:pt>
                <c:pt idx="10">
                  <c:v>98/11/30</c:v>
                </c:pt>
                <c:pt idx="11">
                  <c:v>98/12/29</c:v>
                </c:pt>
                <c:pt idx="12">
                  <c:v>99/01/31</c:v>
                </c:pt>
              </c:strCache>
            </c:strRef>
          </c:cat>
          <c:val>
            <c:numRef>
              <c:f>'تعداد صندوق ها'!$O$3:$AA$3</c:f>
              <c:numCache>
                <c:formatCode>#,##0</c:formatCode>
                <c:ptCount val="13"/>
                <c:pt idx="0">
                  <c:v>75</c:v>
                </c:pt>
                <c:pt idx="1">
                  <c:v>76</c:v>
                </c:pt>
                <c:pt idx="2">
                  <c:v>75</c:v>
                </c:pt>
                <c:pt idx="3">
                  <c:v>74</c:v>
                </c:pt>
                <c:pt idx="4">
                  <c:v>74</c:v>
                </c:pt>
                <c:pt idx="5">
                  <c:v>76</c:v>
                </c:pt>
                <c:pt idx="6">
                  <c:v>78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  <c:pt idx="10">
                  <c:v>79</c:v>
                </c:pt>
                <c:pt idx="11">
                  <c:v>80</c:v>
                </c:pt>
                <c:pt idx="1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ها'!$O$1:$AA$1</c:f>
              <c:strCache>
                <c:ptCount val="13"/>
                <c:pt idx="0">
                  <c:v>98/01/30</c:v>
                </c:pt>
                <c:pt idx="1">
                  <c:v>98/02/31</c:v>
                </c:pt>
                <c:pt idx="2">
                  <c:v>98/03/31</c:v>
                </c:pt>
                <c:pt idx="3">
                  <c:v>98/04/31</c:v>
                </c:pt>
                <c:pt idx="4">
                  <c:v>98/05/31</c:v>
                </c:pt>
                <c:pt idx="5">
                  <c:v>98/06/31</c:v>
                </c:pt>
                <c:pt idx="6">
                  <c:v>98/07/30</c:v>
                </c:pt>
                <c:pt idx="7">
                  <c:v>98/08/30</c:v>
                </c:pt>
                <c:pt idx="8">
                  <c:v>98/09/30</c:v>
                </c:pt>
                <c:pt idx="9">
                  <c:v>98/10/30</c:v>
                </c:pt>
                <c:pt idx="10">
                  <c:v>98/11/30</c:v>
                </c:pt>
                <c:pt idx="11">
                  <c:v>98/12/29</c:v>
                </c:pt>
                <c:pt idx="12">
                  <c:v>99/01/31</c:v>
                </c:pt>
              </c:strCache>
            </c:strRef>
          </c:cat>
          <c:val>
            <c:numRef>
              <c:f>'تعداد صندوق ها'!$O$4:$AA$4</c:f>
              <c:numCache>
                <c:formatCode>#,##0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ها'!$O$1:$AA$1</c:f>
              <c:strCache>
                <c:ptCount val="13"/>
                <c:pt idx="0">
                  <c:v>98/01/30</c:v>
                </c:pt>
                <c:pt idx="1">
                  <c:v>98/02/31</c:v>
                </c:pt>
                <c:pt idx="2">
                  <c:v>98/03/31</c:v>
                </c:pt>
                <c:pt idx="3">
                  <c:v>98/04/31</c:v>
                </c:pt>
                <c:pt idx="4">
                  <c:v>98/05/31</c:v>
                </c:pt>
                <c:pt idx="5">
                  <c:v>98/06/31</c:v>
                </c:pt>
                <c:pt idx="6">
                  <c:v>98/07/30</c:v>
                </c:pt>
                <c:pt idx="7">
                  <c:v>98/08/30</c:v>
                </c:pt>
                <c:pt idx="8">
                  <c:v>98/09/30</c:v>
                </c:pt>
                <c:pt idx="9">
                  <c:v>98/10/30</c:v>
                </c:pt>
                <c:pt idx="10">
                  <c:v>98/11/30</c:v>
                </c:pt>
                <c:pt idx="11">
                  <c:v>98/12/29</c:v>
                </c:pt>
                <c:pt idx="12">
                  <c:v>99/01/31</c:v>
                </c:pt>
              </c:strCache>
            </c:strRef>
          </c:cat>
          <c:val>
            <c:numRef>
              <c:f>'تعداد صندوق ها'!$O$5:$AA$5</c:f>
              <c:numCache>
                <c:formatCode>#,##0</c:formatCode>
                <c:ptCount val="13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45</c:v>
                </c:pt>
                <c:pt idx="1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86189376"/>
        <c:axId val="-86188832"/>
      </c:barChart>
      <c:catAx>
        <c:axId val="-86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88832"/>
        <c:crosses val="autoZero"/>
        <c:auto val="1"/>
        <c:lblAlgn val="ctr"/>
        <c:lblOffset val="100"/>
        <c:noMultiLvlLbl val="0"/>
      </c:catAx>
      <c:valAx>
        <c:axId val="-8618883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937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649371768713E-2"/>
          <c:y val="0.84832251184684615"/>
          <c:w val="0.90259791663470534"/>
          <c:h val="0.11787129056479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ها'!$Z$1:$AL$1</c:f>
              <c:strCache>
                <c:ptCount val="13"/>
                <c:pt idx="0">
                  <c:v>98/01/31</c:v>
                </c:pt>
                <c:pt idx="1">
                  <c:v>98/02/31</c:v>
                </c:pt>
                <c:pt idx="2">
                  <c:v>98/03/31</c:v>
                </c:pt>
                <c:pt idx="3">
                  <c:v>98/04/31</c:v>
                </c:pt>
                <c:pt idx="4">
                  <c:v>98/05/31</c:v>
                </c:pt>
                <c:pt idx="5">
                  <c:v>98/06/31</c:v>
                </c:pt>
                <c:pt idx="6">
                  <c:v>98/07/30</c:v>
                </c:pt>
                <c:pt idx="7">
                  <c:v>98/08/30</c:v>
                </c:pt>
                <c:pt idx="8">
                  <c:v>98/09/30</c:v>
                </c:pt>
                <c:pt idx="9">
                  <c:v>98/10/30</c:v>
                </c:pt>
                <c:pt idx="10">
                  <c:v>98/11/30</c:v>
                </c:pt>
                <c:pt idx="11">
                  <c:v>98/12/29</c:v>
                </c:pt>
                <c:pt idx="12">
                  <c:v>99/01/31</c:v>
                </c:pt>
              </c:strCache>
            </c:strRef>
          </c:cat>
          <c:val>
            <c:numRef>
              <c:f>'روند ارزش صندوق ها'!$Z$3:$AL$3</c:f>
              <c:numCache>
                <c:formatCode>#,##0</c:formatCode>
                <c:ptCount val="13"/>
                <c:pt idx="0">
                  <c:v>1500393</c:v>
                </c:pt>
                <c:pt idx="1">
                  <c:v>1478537</c:v>
                </c:pt>
                <c:pt idx="2">
                  <c:v>1496374</c:v>
                </c:pt>
                <c:pt idx="3">
                  <c:v>1520448</c:v>
                </c:pt>
                <c:pt idx="4">
                  <c:v>1574223</c:v>
                </c:pt>
                <c:pt idx="5">
                  <c:v>1616268</c:v>
                </c:pt>
                <c:pt idx="6">
                  <c:v>1677189</c:v>
                </c:pt>
                <c:pt idx="7">
                  <c:v>1699148</c:v>
                </c:pt>
                <c:pt idx="8">
                  <c:v>1736912</c:v>
                </c:pt>
                <c:pt idx="9">
                  <c:v>1760412</c:v>
                </c:pt>
                <c:pt idx="10">
                  <c:v>1765334</c:v>
                </c:pt>
                <c:pt idx="11">
                  <c:v>1832835</c:v>
                </c:pt>
                <c:pt idx="12">
                  <c:v>1925934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92096"/>
        <c:axId val="-86205152"/>
      </c:barChart>
      <c:catAx>
        <c:axId val="-861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205152"/>
        <c:crosses val="autoZero"/>
        <c:auto val="1"/>
        <c:lblAlgn val="ctr"/>
        <c:lblOffset val="100"/>
        <c:noMultiLvlLbl val="0"/>
      </c:catAx>
      <c:valAx>
        <c:axId val="-86205152"/>
        <c:scaling>
          <c:orientation val="minMax"/>
          <c:max val="2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92096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ها'!$Z$1:$AL$1</c:f>
              <c:strCache>
                <c:ptCount val="13"/>
                <c:pt idx="0">
                  <c:v>98/01/31</c:v>
                </c:pt>
                <c:pt idx="1">
                  <c:v>98/02/31</c:v>
                </c:pt>
                <c:pt idx="2">
                  <c:v>98/03/31</c:v>
                </c:pt>
                <c:pt idx="3">
                  <c:v>98/04/31</c:v>
                </c:pt>
                <c:pt idx="4">
                  <c:v>98/05/31</c:v>
                </c:pt>
                <c:pt idx="5">
                  <c:v>98/06/31</c:v>
                </c:pt>
                <c:pt idx="6">
                  <c:v>98/07/30</c:v>
                </c:pt>
                <c:pt idx="7">
                  <c:v>98/08/30</c:v>
                </c:pt>
                <c:pt idx="8">
                  <c:v>98/09/30</c:v>
                </c:pt>
                <c:pt idx="9">
                  <c:v>98/10/30</c:v>
                </c:pt>
                <c:pt idx="10">
                  <c:v>98/11/30</c:v>
                </c:pt>
                <c:pt idx="11">
                  <c:v>98/12/29</c:v>
                </c:pt>
                <c:pt idx="12">
                  <c:v>99/01/31</c:v>
                </c:pt>
              </c:strCache>
            </c:strRef>
          </c:cat>
          <c:val>
            <c:numRef>
              <c:f>'روند ارزش صندوق ها'!$Z$2:$AL$2</c:f>
              <c:numCache>
                <c:formatCode>#,##0</c:formatCode>
                <c:ptCount val="13"/>
                <c:pt idx="0">
                  <c:v>21081</c:v>
                </c:pt>
                <c:pt idx="1">
                  <c:v>22922</c:v>
                </c:pt>
                <c:pt idx="2">
                  <c:v>26880</c:v>
                </c:pt>
                <c:pt idx="3">
                  <c:v>29878</c:v>
                </c:pt>
                <c:pt idx="4">
                  <c:v>32916</c:v>
                </c:pt>
                <c:pt idx="5">
                  <c:v>39784</c:v>
                </c:pt>
                <c:pt idx="6">
                  <c:v>40067</c:v>
                </c:pt>
                <c:pt idx="7">
                  <c:v>40301</c:v>
                </c:pt>
                <c:pt idx="8">
                  <c:v>49725</c:v>
                </c:pt>
                <c:pt idx="9">
                  <c:v>60677</c:v>
                </c:pt>
                <c:pt idx="10">
                  <c:v>79684</c:v>
                </c:pt>
                <c:pt idx="11">
                  <c:v>102771</c:v>
                </c:pt>
                <c:pt idx="12">
                  <c:v>149237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82304"/>
        <c:axId val="-86198624"/>
      </c:barChart>
      <c:catAx>
        <c:axId val="-861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98624"/>
        <c:crosses val="autoZero"/>
        <c:auto val="1"/>
        <c:lblAlgn val="ctr"/>
        <c:lblOffset val="100"/>
        <c:noMultiLvlLbl val="0"/>
      </c:catAx>
      <c:valAx>
        <c:axId val="-86198624"/>
        <c:scaling>
          <c:orientation val="minMax"/>
          <c:max val="1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2304"/>
        <c:crosses val="autoZero"/>
        <c:crossBetween val="between"/>
        <c:majorUnit val="2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0.10480973277758628"/>
                  <c:y val="4.2931136498111144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9.3438646948541454E-2"/>
                  <c:y val="-1.205907787538118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8610371270171276E-2"/>
                  <c:y val="-2.1951966986785646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3363801.4668188062</c:v>
                </c:pt>
                <c:pt idx="1">
                  <c:v>100132.791271479</c:v>
                </c:pt>
                <c:pt idx="2">
                  <c:v>162388.578085038</c:v>
                </c:pt>
                <c:pt idx="3">
                  <c:v>196798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386236</c:v>
                </c:pt>
                <c:pt idx="1">
                  <c:v>353402</c:v>
                </c:pt>
                <c:pt idx="2">
                  <c:v>362879</c:v>
                </c:pt>
                <c:pt idx="3">
                  <c:v>333723</c:v>
                </c:pt>
                <c:pt idx="4">
                  <c:v>486651</c:v>
                </c:pt>
                <c:pt idx="5">
                  <c:v>551380</c:v>
                </c:pt>
                <c:pt idx="6">
                  <c:v>303330.41098639846</c:v>
                </c:pt>
                <c:pt idx="7">
                  <c:v>592697.93775368354</c:v>
                </c:pt>
                <c:pt idx="8">
                  <c:v>823111.45823050756</c:v>
                </c:pt>
                <c:pt idx="9">
                  <c:v>1120701.2494541663</c:v>
                </c:pt>
                <c:pt idx="10">
                  <c:v>1302935.8421216379</c:v>
                </c:pt>
                <c:pt idx="11">
                  <c:v>1490564.0339993939</c:v>
                </c:pt>
                <c:pt idx="12">
                  <c:v>3363801.4668188058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1398/02</c:v>
                </c:pt>
                <c:pt idx="1">
                  <c:v>1398/03</c:v>
                </c:pt>
                <c:pt idx="2">
                  <c:v>1398/04</c:v>
                </c:pt>
                <c:pt idx="3">
                  <c:v>1398/05</c:v>
                </c:pt>
                <c:pt idx="4">
                  <c:v>1398/06</c:v>
                </c:pt>
                <c:pt idx="5">
                  <c:v>1398/07</c:v>
                </c:pt>
                <c:pt idx="6">
                  <c:v>1398/08</c:v>
                </c:pt>
                <c:pt idx="7">
                  <c:v>1398/09</c:v>
                </c:pt>
                <c:pt idx="8">
                  <c:v>1398/10</c:v>
                </c:pt>
                <c:pt idx="9">
                  <c:v>1398/11</c:v>
                </c:pt>
                <c:pt idx="10">
                  <c:v>1398/12</c:v>
                </c:pt>
                <c:pt idx="11">
                  <c:v>1399/01</c:v>
                </c:pt>
                <c:pt idx="12">
                  <c:v>1399/02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106177</c:v>
                </c:pt>
                <c:pt idx="1">
                  <c:v>114715</c:v>
                </c:pt>
                <c:pt idx="2">
                  <c:v>97289</c:v>
                </c:pt>
                <c:pt idx="3">
                  <c:v>83979</c:v>
                </c:pt>
                <c:pt idx="4">
                  <c:v>121166</c:v>
                </c:pt>
                <c:pt idx="5">
                  <c:v>129673</c:v>
                </c:pt>
                <c:pt idx="6">
                  <c:v>86577.885555492496</c:v>
                </c:pt>
                <c:pt idx="7">
                  <c:v>115044.28478775649</c:v>
                </c:pt>
                <c:pt idx="8">
                  <c:v>190228.9221715325</c:v>
                </c:pt>
                <c:pt idx="9">
                  <c:v>232302.68591564649</c:v>
                </c:pt>
                <c:pt idx="10">
                  <c:v>389609.391961043</c:v>
                </c:pt>
                <c:pt idx="11">
                  <c:v>357155.39471474197</c:v>
                </c:pt>
                <c:pt idx="12">
                  <c:v>702766.79997489799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1398/02</c:v>
                </c:pt>
                <c:pt idx="1">
                  <c:v>1398/03</c:v>
                </c:pt>
                <c:pt idx="2">
                  <c:v>1398/04</c:v>
                </c:pt>
                <c:pt idx="3">
                  <c:v>1398/05</c:v>
                </c:pt>
                <c:pt idx="4">
                  <c:v>1398/06</c:v>
                </c:pt>
                <c:pt idx="5">
                  <c:v>1398/07</c:v>
                </c:pt>
                <c:pt idx="6">
                  <c:v>1398/08</c:v>
                </c:pt>
                <c:pt idx="7">
                  <c:v>1398/09</c:v>
                </c:pt>
                <c:pt idx="8">
                  <c:v>1398/10</c:v>
                </c:pt>
                <c:pt idx="9">
                  <c:v>1398/11</c:v>
                </c:pt>
                <c:pt idx="10">
                  <c:v>1398/12</c:v>
                </c:pt>
                <c:pt idx="11">
                  <c:v>1399/01</c:v>
                </c:pt>
                <c:pt idx="12">
                  <c:v>1399/02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280059</c:v>
                </c:pt>
                <c:pt idx="1">
                  <c:v>238687</c:v>
                </c:pt>
                <c:pt idx="2">
                  <c:v>265590</c:v>
                </c:pt>
                <c:pt idx="3">
                  <c:v>249744</c:v>
                </c:pt>
                <c:pt idx="4">
                  <c:v>365485</c:v>
                </c:pt>
                <c:pt idx="5">
                  <c:v>421707</c:v>
                </c:pt>
                <c:pt idx="6">
                  <c:v>216752.52543090598</c:v>
                </c:pt>
                <c:pt idx="7">
                  <c:v>477653.65296592703</c:v>
                </c:pt>
                <c:pt idx="8">
                  <c:v>632882.53605897503</c:v>
                </c:pt>
                <c:pt idx="9">
                  <c:v>888398.5635385199</c:v>
                </c:pt>
                <c:pt idx="10">
                  <c:v>913326.45016059501</c:v>
                </c:pt>
                <c:pt idx="11">
                  <c:v>1133408.639284652</c:v>
                </c:pt>
                <c:pt idx="12">
                  <c:v>2661034.6668439079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1398/02</c:v>
                </c:pt>
                <c:pt idx="1">
                  <c:v>1398/03</c:v>
                </c:pt>
                <c:pt idx="2">
                  <c:v>1398/04</c:v>
                </c:pt>
                <c:pt idx="3">
                  <c:v>1398/05</c:v>
                </c:pt>
                <c:pt idx="4">
                  <c:v>1398/06</c:v>
                </c:pt>
                <c:pt idx="5">
                  <c:v>1398/07</c:v>
                </c:pt>
                <c:pt idx="6">
                  <c:v>1398/08</c:v>
                </c:pt>
                <c:pt idx="7">
                  <c:v>1398/09</c:v>
                </c:pt>
                <c:pt idx="8">
                  <c:v>1398/10</c:v>
                </c:pt>
                <c:pt idx="9">
                  <c:v>1398/11</c:v>
                </c:pt>
                <c:pt idx="10">
                  <c:v>1398/12</c:v>
                </c:pt>
                <c:pt idx="11">
                  <c:v>1399/01</c:v>
                </c:pt>
                <c:pt idx="12">
                  <c:v>1399/02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29087.266962397</c:v>
                </c:pt>
                <c:pt idx="1">
                  <c:v>38328</c:v>
                </c:pt>
                <c:pt idx="2">
                  <c:v>62378</c:v>
                </c:pt>
                <c:pt idx="3">
                  <c:v>47202</c:v>
                </c:pt>
                <c:pt idx="4">
                  <c:v>50104</c:v>
                </c:pt>
                <c:pt idx="5">
                  <c:v>92359</c:v>
                </c:pt>
                <c:pt idx="6">
                  <c:v>81627.029781014993</c:v>
                </c:pt>
                <c:pt idx="7">
                  <c:v>118740.0594542195</c:v>
                </c:pt>
                <c:pt idx="8">
                  <c:v>128776.44645794798</c:v>
                </c:pt>
                <c:pt idx="9">
                  <c:v>128541.77645611251</c:v>
                </c:pt>
                <c:pt idx="10">
                  <c:v>219304.93601159201</c:v>
                </c:pt>
                <c:pt idx="11">
                  <c:v>54381.822952362003</c:v>
                </c:pt>
                <c:pt idx="12">
                  <c:v>100132.791271479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1398/02</c:v>
                </c:pt>
                <c:pt idx="1">
                  <c:v>1398/03</c:v>
                </c:pt>
                <c:pt idx="2">
                  <c:v>1398/04</c:v>
                </c:pt>
                <c:pt idx="3">
                  <c:v>1398/05</c:v>
                </c:pt>
                <c:pt idx="4">
                  <c:v>1398/06</c:v>
                </c:pt>
                <c:pt idx="5">
                  <c:v>1398/07</c:v>
                </c:pt>
                <c:pt idx="6">
                  <c:v>1398/08</c:v>
                </c:pt>
                <c:pt idx="7">
                  <c:v>1398/09</c:v>
                </c:pt>
                <c:pt idx="8">
                  <c:v>1398/10</c:v>
                </c:pt>
                <c:pt idx="9">
                  <c:v>1398/11</c:v>
                </c:pt>
                <c:pt idx="10">
                  <c:v>1398/12</c:v>
                </c:pt>
                <c:pt idx="11">
                  <c:v>1399/01</c:v>
                </c:pt>
                <c:pt idx="12">
                  <c:v>1399/02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27019.4343472685</c:v>
                </c:pt>
                <c:pt idx="1">
                  <c:v>36684</c:v>
                </c:pt>
                <c:pt idx="2">
                  <c:v>60162</c:v>
                </c:pt>
                <c:pt idx="3">
                  <c:v>44870</c:v>
                </c:pt>
                <c:pt idx="4">
                  <c:v>47880</c:v>
                </c:pt>
                <c:pt idx="5">
                  <c:v>89684</c:v>
                </c:pt>
                <c:pt idx="6">
                  <c:v>79826.193898761499</c:v>
                </c:pt>
                <c:pt idx="7">
                  <c:v>116122.0024184495</c:v>
                </c:pt>
                <c:pt idx="8">
                  <c:v>125911.04189077599</c:v>
                </c:pt>
                <c:pt idx="9">
                  <c:v>125607.66547859</c:v>
                </c:pt>
                <c:pt idx="10">
                  <c:v>215388.4347811765</c:v>
                </c:pt>
                <c:pt idx="11">
                  <c:v>49423.801362239501</c:v>
                </c:pt>
                <c:pt idx="12">
                  <c:v>92277.875636113502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1398/02</c:v>
                </c:pt>
                <c:pt idx="1">
                  <c:v>1398/03</c:v>
                </c:pt>
                <c:pt idx="2">
                  <c:v>1398/04</c:v>
                </c:pt>
                <c:pt idx="3">
                  <c:v>1398/05</c:v>
                </c:pt>
                <c:pt idx="4">
                  <c:v>1398/06</c:v>
                </c:pt>
                <c:pt idx="5">
                  <c:v>1398/07</c:v>
                </c:pt>
                <c:pt idx="6">
                  <c:v>1398/08</c:v>
                </c:pt>
                <c:pt idx="7">
                  <c:v>1398/09</c:v>
                </c:pt>
                <c:pt idx="8">
                  <c:v>1398/10</c:v>
                </c:pt>
                <c:pt idx="9">
                  <c:v>1398/11</c:v>
                </c:pt>
                <c:pt idx="10">
                  <c:v>1398/12</c:v>
                </c:pt>
                <c:pt idx="11">
                  <c:v>1399/01</c:v>
                </c:pt>
                <c:pt idx="12">
                  <c:v>1399/02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2067.8326151285</c:v>
                </c:pt>
                <c:pt idx="1">
                  <c:v>1644</c:v>
                </c:pt>
                <c:pt idx="2">
                  <c:v>2216</c:v>
                </c:pt>
                <c:pt idx="3">
                  <c:v>2332</c:v>
                </c:pt>
                <c:pt idx="4">
                  <c:v>2224</c:v>
                </c:pt>
                <c:pt idx="5">
                  <c:v>2675</c:v>
                </c:pt>
                <c:pt idx="6">
                  <c:v>1800.8358822534999</c:v>
                </c:pt>
                <c:pt idx="7">
                  <c:v>2618.0570357699999</c:v>
                </c:pt>
                <c:pt idx="8">
                  <c:v>2865.404567172</c:v>
                </c:pt>
                <c:pt idx="9">
                  <c:v>2934.1109775225</c:v>
                </c:pt>
                <c:pt idx="10">
                  <c:v>3916.5012304155002</c:v>
                </c:pt>
                <c:pt idx="11">
                  <c:v>4958.0215901225001</c:v>
                </c:pt>
                <c:pt idx="12">
                  <c:v>7854.9156353654998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فروردین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0.13014881077028947"/>
                  <c:y val="4.8770010299514006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0.1201736593140542"/>
                  <c:y val="-4.2854259288971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68265694015.500031</c:v>
                </c:pt>
                <c:pt idx="1">
                  <c:v>120471970189.5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اردیبهشت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0.13203252788496886"/>
                  <c:y val="-3.9135156809487898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0.12931463435907703"/>
                  <c:y val="3.8503729317548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72027498823.5</c:v>
                </c:pt>
                <c:pt idx="1">
                  <c:v>199679523376.00003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831501303250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04-4AC6-94C1-75C7324A1CE3}"/>
                </c:ext>
              </c:extLst>
            </c:dLbl>
            <c:dLbl>
              <c:idx val="1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B04-4AC6-94C1-75C7324A1CE3}"/>
                </c:ext>
              </c:extLst>
            </c:dLbl>
            <c:dLbl>
              <c:idx val="2"/>
              <c:layout>
                <c:manualLayout>
                  <c:x val="-3.5120917207130723E-17"/>
                  <c:y val="1.017845905327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04-4AC6-94C1-75C7324A1CE3}"/>
                </c:ext>
              </c:extLst>
            </c:dLbl>
            <c:dLbl>
              <c:idx val="3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04-4AC6-94C1-75C7324A1CE3}"/>
                </c:ext>
              </c:extLst>
            </c:dLbl>
            <c:dLbl>
              <c:idx val="4"/>
              <c:layout>
                <c:manualLayout>
                  <c:x val="0"/>
                  <c:y val="-4.434501835876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04-4AC6-94C1-75C7324A1CE3}"/>
                </c:ext>
              </c:extLst>
            </c:dLbl>
            <c:dLbl>
              <c:idx val="5"/>
              <c:layout>
                <c:manualLayout>
                  <c:x val="0"/>
                  <c:y val="1.8434709574367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71-4664-AB88-22D7E0326159}"/>
                </c:ext>
              </c:extLst>
            </c:dLbl>
            <c:dLbl>
              <c:idx val="6"/>
              <c:layout>
                <c:manualLayout>
                  <c:x val="-6.6889613229248364E-3"/>
                  <c:y val="3.54330606463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dLbl>
              <c:idx val="7"/>
              <c:layout>
                <c:manualLayout>
                  <c:x val="-6.5710103801207272E-17"/>
                  <c:y val="1.465201042600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04-4AC6-94C1-75C7324A1CE3}"/>
                </c:ext>
              </c:extLst>
            </c:dLbl>
            <c:dLbl>
              <c:idx val="8"/>
              <c:layout>
                <c:manualLayout>
                  <c:x val="0"/>
                  <c:y val="2.1978015639002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B04-4AC6-94C1-75C7324A1CE3}"/>
                </c:ext>
              </c:extLst>
            </c:dLbl>
            <c:dLbl>
              <c:idx val="9"/>
              <c:layout>
                <c:manualLayout>
                  <c:x val="0"/>
                  <c:y val="1.840471333255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8B-4FE6-B983-D30DE57630D6}"/>
                </c:ext>
              </c:extLst>
            </c:dLbl>
            <c:dLbl>
              <c:idx val="10"/>
              <c:layout>
                <c:manualLayout>
                  <c:x val="0"/>
                  <c:y val="1.831501303250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B04-4AC6-94C1-75C7324A1CE3}"/>
                </c:ext>
              </c:extLst>
            </c:dLbl>
            <c:dLbl>
              <c:idx val="11"/>
              <c:layout>
                <c:manualLayout>
                  <c:x val="0"/>
                  <c:y val="2.85260714232623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B04-4AC6-94C1-75C7324A1CE3}"/>
                </c:ext>
              </c:extLst>
            </c:dLbl>
            <c:dLbl>
              <c:idx val="12"/>
              <c:layout>
                <c:manualLayout>
                  <c:x val="0"/>
                  <c:y val="2.197801563900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B04-4AC6-94C1-75C7324A1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_(* #,##0_);_(* \(#,##0\);_(* "-"??_);_(@_)</c:formatCode>
                <c:ptCount val="13"/>
                <c:pt idx="0">
                  <c:v>149568775.382</c:v>
                </c:pt>
                <c:pt idx="1">
                  <c:v>126905195.12199999</c:v>
                </c:pt>
                <c:pt idx="2">
                  <c:v>107465015.87800001</c:v>
                </c:pt>
                <c:pt idx="3">
                  <c:v>94634279.269999996</c:v>
                </c:pt>
                <c:pt idx="4">
                  <c:v>136569399.81</c:v>
                </c:pt>
                <c:pt idx="5">
                  <c:v>139403738.71000001</c:v>
                </c:pt>
                <c:pt idx="6">
                  <c:v>80536039.783000007</c:v>
                </c:pt>
                <c:pt idx="7">
                  <c:v>121681937.08400001</c:v>
                </c:pt>
                <c:pt idx="8">
                  <c:v>161529670.58800003</c:v>
                </c:pt>
                <c:pt idx="9">
                  <c:v>196223139.85499999</c:v>
                </c:pt>
                <c:pt idx="10">
                  <c:v>178747473.76800001</c:v>
                </c:pt>
                <c:pt idx="11">
                  <c:v>188737664.20500004</c:v>
                </c:pt>
                <c:pt idx="12">
                  <c:v>271707022.19950002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_(* #,##0_);_(* \(#,##0\);_(* "-"??_);_(@_)</c:formatCode>
                <c:ptCount val="13"/>
                <c:pt idx="0">
                  <c:v>84076283.831</c:v>
                </c:pt>
                <c:pt idx="1">
                  <c:v>62663387.9595</c:v>
                </c:pt>
                <c:pt idx="2">
                  <c:v>65593395.902500004</c:v>
                </c:pt>
                <c:pt idx="3">
                  <c:v>56573284.847499996</c:v>
                </c:pt>
                <c:pt idx="4">
                  <c:v>90100094.707000002</c:v>
                </c:pt>
                <c:pt idx="5">
                  <c:v>92405208.116500005</c:v>
                </c:pt>
                <c:pt idx="6">
                  <c:v>43759143.671499997</c:v>
                </c:pt>
                <c:pt idx="7">
                  <c:v>83899534.355499998</c:v>
                </c:pt>
                <c:pt idx="8">
                  <c:v>109434760.51200001</c:v>
                </c:pt>
                <c:pt idx="9">
                  <c:v>138645227.48900002</c:v>
                </c:pt>
                <c:pt idx="10">
                  <c:v>107711652.08149999</c:v>
                </c:pt>
                <c:pt idx="11">
                  <c:v>120471970.1895</c:v>
                </c:pt>
                <c:pt idx="12">
                  <c:v>199679523.37600002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1398-02-31</c:v>
                </c:pt>
                <c:pt idx="1">
                  <c:v>1398-03-31</c:v>
                </c:pt>
                <c:pt idx="2">
                  <c:v>1398-04-31</c:v>
                </c:pt>
                <c:pt idx="3">
                  <c:v>1398-05-31</c:v>
                </c:pt>
                <c:pt idx="4">
                  <c:v>1398-06-31</c:v>
                </c:pt>
                <c:pt idx="5">
                  <c:v>1398-07-30</c:v>
                </c:pt>
                <c:pt idx="6">
                  <c:v>1398-08-30</c:v>
                </c:pt>
                <c:pt idx="7">
                  <c:v>1398-09-30</c:v>
                </c:pt>
                <c:pt idx="8">
                  <c:v>1398-10-30</c:v>
                </c:pt>
                <c:pt idx="9">
                  <c:v>1398-11-30</c:v>
                </c:pt>
                <c:pt idx="10">
                  <c:v>1398-12-29</c:v>
                </c:pt>
                <c:pt idx="11">
                  <c:v>1399-01-31</c:v>
                </c:pt>
                <c:pt idx="12">
                  <c:v>1399-02-31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_(* #,##0_);_(* \(#,##0\);_(* "-"??_);_(@_)</c:formatCode>
                <c:ptCount val="13"/>
                <c:pt idx="0">
                  <c:v>65492491.550999999</c:v>
                </c:pt>
                <c:pt idx="1">
                  <c:v>64241807.162500001</c:v>
                </c:pt>
                <c:pt idx="2">
                  <c:v>41871619.975500003</c:v>
                </c:pt>
                <c:pt idx="3">
                  <c:v>38060994.422499999</c:v>
                </c:pt>
                <c:pt idx="4">
                  <c:v>46469305.103</c:v>
                </c:pt>
                <c:pt idx="5">
                  <c:v>46998530.593500003</c:v>
                </c:pt>
                <c:pt idx="6">
                  <c:v>36776896.111500002</c:v>
                </c:pt>
                <c:pt idx="7">
                  <c:v>37782402.728500001</c:v>
                </c:pt>
                <c:pt idx="8">
                  <c:v>52094910.076000012</c:v>
                </c:pt>
                <c:pt idx="9">
                  <c:v>57577912.365999967</c:v>
                </c:pt>
                <c:pt idx="10">
                  <c:v>71035821.686499998</c:v>
                </c:pt>
                <c:pt idx="11">
                  <c:v>68265694.015500024</c:v>
                </c:pt>
                <c:pt idx="12">
                  <c:v>72027498.823500007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/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16- نسبت ارزش بازارها در بورس و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noFill/>
          </cx:spPr>
        </cx:plotSurface>
        <cx:series layoutId="sunburst" uniqueId="{D48E18D1-A7BA-468C-9934-3E7401F855B8}">
          <cx:dataPt idx="3">
            <cx:spPr>
              <a:solidFill>
                <a:srgbClr val="ABA83E"/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اردیبهشت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85724</xdr:colOff>
      <xdr:row>0</xdr:row>
      <xdr:rowOff>0</xdr:rowOff>
    </xdr:from>
    <xdr:to>
      <xdr:col>5</xdr:col>
      <xdr:colOff>228124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9984410276" y="0"/>
          <a:ext cx="1971200" cy="1733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15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226201</xdr:colOff>
      <xdr:row>0</xdr:row>
      <xdr:rowOff>259291</xdr:rowOff>
    </xdr:from>
    <xdr:to>
      <xdr:col>16</xdr:col>
      <xdr:colOff>371475</xdr:colOff>
      <xdr:row>15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159526</xdr:colOff>
      <xdr:row>36</xdr:row>
      <xdr:rowOff>0</xdr:rowOff>
    </xdr:from>
    <xdr:to>
      <xdr:col>23</xdr:col>
      <xdr:colOff>400051</xdr:colOff>
      <xdr:row>45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310987</xdr:colOff>
      <xdr:row>39</xdr:row>
      <xdr:rowOff>192302</xdr:rowOff>
    </xdr:from>
    <xdr:to>
      <xdr:col>16</xdr:col>
      <xdr:colOff>561975</xdr:colOff>
      <xdr:row>54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76201</xdr:rowOff>
    </xdr:from>
    <xdr:to>
      <xdr:col>14</xdr:col>
      <xdr:colOff>723900</xdr:colOff>
      <xdr:row>14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54750</xdr:colOff>
      <xdr:row>5</xdr:row>
      <xdr:rowOff>95250</xdr:rowOff>
    </xdr:from>
    <xdr:to>
      <xdr:col>26</xdr:col>
      <xdr:colOff>466725</xdr:colOff>
      <xdr:row>20</xdr:row>
      <xdr:rowOff>164550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419984</xdr:colOff>
      <xdr:row>2</xdr:row>
      <xdr:rowOff>50580</xdr:rowOff>
    </xdr:from>
    <xdr:to>
      <xdr:col>21</xdr:col>
      <xdr:colOff>498584</xdr:colOff>
      <xdr:row>24</xdr:row>
      <xdr:rowOff>179580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118803</xdr:colOff>
      <xdr:row>2</xdr:row>
      <xdr:rowOff>125481</xdr:rowOff>
    </xdr:from>
    <xdr:to>
      <xdr:col>23</xdr:col>
      <xdr:colOff>530778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171976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1504801</xdr:colOff>
      <xdr:row>12</xdr:row>
      <xdr:rowOff>0</xdr:rowOff>
    </xdr:from>
    <xdr:to>
      <xdr:col>11</xdr:col>
      <xdr:colOff>161926</xdr:colOff>
      <xdr:row>26</xdr:row>
      <xdr:rowOff>151800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9241</xdr:colOff>
      <xdr:row>7</xdr:row>
      <xdr:rowOff>164040</xdr:rowOff>
    </xdr:from>
    <xdr:to>
      <xdr:col>26</xdr:col>
      <xdr:colOff>545041</xdr:colOff>
      <xdr:row>23</xdr:row>
      <xdr:rowOff>42840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588149</xdr:colOff>
      <xdr:row>24</xdr:row>
      <xdr:rowOff>84665</xdr:rowOff>
    </xdr:from>
    <xdr:to>
      <xdr:col>22</xdr:col>
      <xdr:colOff>485774</xdr:colOff>
      <xdr:row>39</xdr:row>
      <xdr:rowOff>110765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73800</xdr:colOff>
      <xdr:row>7</xdr:row>
      <xdr:rowOff>160865</xdr:rowOff>
    </xdr:from>
    <xdr:to>
      <xdr:col>17</xdr:col>
      <xdr:colOff>609600</xdr:colOff>
      <xdr:row>23</xdr:row>
      <xdr:rowOff>39665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85725</xdr:colOff>
      <xdr:row>44</xdr:row>
      <xdr:rowOff>114300</xdr:rowOff>
    </xdr:from>
    <xdr:to>
      <xdr:col>34</xdr:col>
      <xdr:colOff>545325</xdr:colOff>
      <xdr:row>62</xdr:row>
      <xdr:rowOff>42075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83325</xdr:colOff>
      <xdr:row>11</xdr:row>
      <xdr:rowOff>114300</xdr:rowOff>
    </xdr:from>
    <xdr:to>
      <xdr:col>34</xdr:col>
      <xdr:colOff>542925</xdr:colOff>
      <xdr:row>29</xdr:row>
      <xdr:rowOff>66150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478875</xdr:colOff>
      <xdr:row>22</xdr:row>
      <xdr:rowOff>28573</xdr:rowOff>
    </xdr:from>
    <xdr:to>
      <xdr:col>13</xdr:col>
      <xdr:colOff>542925</xdr:colOff>
      <xdr:row>36</xdr:row>
      <xdr:rowOff>100498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16653</xdr:colOff>
      <xdr:row>21</xdr:row>
      <xdr:rowOff>133348</xdr:rowOff>
    </xdr:from>
    <xdr:to>
      <xdr:col>22</xdr:col>
      <xdr:colOff>247653</xdr:colOff>
      <xdr:row>37</xdr:row>
      <xdr:rowOff>70123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383625</xdr:colOff>
      <xdr:row>22</xdr:row>
      <xdr:rowOff>28573</xdr:rowOff>
    </xdr:from>
    <xdr:to>
      <xdr:col>8</xdr:col>
      <xdr:colOff>447675</xdr:colOff>
      <xdr:row>36</xdr:row>
      <xdr:rowOff>100498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242731</xdr:colOff>
      <xdr:row>44</xdr:row>
      <xdr:rowOff>170048</xdr:rowOff>
    </xdr:from>
    <xdr:to>
      <xdr:col>24</xdr:col>
      <xdr:colOff>473731</xdr:colOff>
      <xdr:row>59</xdr:row>
      <xdr:rowOff>119423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365900</xdr:colOff>
      <xdr:row>25</xdr:row>
      <xdr:rowOff>95248</xdr:rowOff>
    </xdr:from>
    <xdr:to>
      <xdr:col>23</xdr:col>
      <xdr:colOff>454025</xdr:colOff>
      <xdr:row>45</xdr:row>
      <xdr:rowOff>75748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416701</xdr:colOff>
      <xdr:row>56</xdr:row>
      <xdr:rowOff>66675</xdr:rowOff>
    </xdr:from>
    <xdr:to>
      <xdr:col>24</xdr:col>
      <xdr:colOff>1</xdr:colOff>
      <xdr:row>75</xdr:row>
      <xdr:rowOff>130950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397650</xdr:colOff>
      <xdr:row>81</xdr:row>
      <xdr:rowOff>76200</xdr:rowOff>
    </xdr:from>
    <xdr:to>
      <xdr:col>23</xdr:col>
      <xdr:colOff>485775</xdr:colOff>
      <xdr:row>99</xdr:row>
      <xdr:rowOff>105450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416701</xdr:colOff>
      <xdr:row>6</xdr:row>
      <xdr:rowOff>57149</xdr:rowOff>
    </xdr:from>
    <xdr:to>
      <xdr:col>24</xdr:col>
      <xdr:colOff>1</xdr:colOff>
      <xdr:row>25</xdr:row>
      <xdr:rowOff>110624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416702</xdr:colOff>
      <xdr:row>31</xdr:row>
      <xdr:rowOff>57149</xdr:rowOff>
    </xdr:from>
    <xdr:to>
      <xdr:col>24</xdr:col>
      <xdr:colOff>2</xdr:colOff>
      <xdr:row>48</xdr:row>
      <xdr:rowOff>173774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73799</xdr:colOff>
      <xdr:row>1</xdr:row>
      <xdr:rowOff>66675</xdr:rowOff>
    </xdr:from>
    <xdr:to>
      <xdr:col>20</xdr:col>
      <xdr:colOff>228599</xdr:colOff>
      <xdr:row>24</xdr:row>
      <xdr:rowOff>29850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254775</xdr:colOff>
      <xdr:row>14</xdr:row>
      <xdr:rowOff>180975</xdr:rowOff>
    </xdr:from>
    <xdr:to>
      <xdr:col>8</xdr:col>
      <xdr:colOff>133350</xdr:colOff>
      <xdr:row>26</xdr:row>
      <xdr:rowOff>229125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9524</xdr:rowOff>
    </xdr:from>
    <xdr:to>
      <xdr:col>16</xdr:col>
      <xdr:colOff>571500</xdr:colOff>
      <xdr:row>22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76201</xdr:colOff>
      <xdr:row>36</xdr:row>
      <xdr:rowOff>0</xdr:rowOff>
    </xdr:from>
    <xdr:to>
      <xdr:col>27</xdr:col>
      <xdr:colOff>9525</xdr:colOff>
      <xdr:row>46</xdr:row>
      <xdr:rowOff>7949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226786</xdr:colOff>
      <xdr:row>30</xdr:row>
      <xdr:rowOff>71719</xdr:rowOff>
    </xdr:from>
    <xdr:to>
      <xdr:col>20</xdr:col>
      <xdr:colOff>400050</xdr:colOff>
      <xdr:row>40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53775</xdr:colOff>
      <xdr:row>9</xdr:row>
      <xdr:rowOff>47625</xdr:rowOff>
    </xdr:from>
    <xdr:to>
      <xdr:col>21</xdr:col>
      <xdr:colOff>180975</xdr:colOff>
      <xdr:row>20</xdr:row>
      <xdr:rowOff>65475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6</xdr:col>
      <xdr:colOff>552450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106456</xdr:colOff>
      <xdr:row>60</xdr:row>
      <xdr:rowOff>114301</xdr:rowOff>
    </xdr:from>
    <xdr:to>
      <xdr:col>18</xdr:col>
      <xdr:colOff>190500</xdr:colOff>
      <xdr:row>70</xdr:row>
      <xdr:rowOff>161926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78078</xdr:colOff>
      <xdr:row>6</xdr:row>
      <xdr:rowOff>104775</xdr:rowOff>
    </xdr:from>
    <xdr:to>
      <xdr:col>17</xdr:col>
      <xdr:colOff>523878</xdr:colOff>
      <xdr:row>23</xdr:row>
      <xdr:rowOff>157500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173325</xdr:colOff>
      <xdr:row>6</xdr:row>
      <xdr:rowOff>104774</xdr:rowOff>
    </xdr:from>
    <xdr:to>
      <xdr:col>37</xdr:col>
      <xdr:colOff>66675</xdr:colOff>
      <xdr:row>24</xdr:row>
      <xdr:rowOff>135374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240001</xdr:colOff>
      <xdr:row>6</xdr:row>
      <xdr:rowOff>95250</xdr:rowOff>
    </xdr:from>
    <xdr:to>
      <xdr:col>28</xdr:col>
      <xdr:colOff>133351</xdr:colOff>
      <xdr:row>24</xdr:row>
      <xdr:rowOff>125850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16650</xdr:colOff>
      <xdr:row>31</xdr:row>
      <xdr:rowOff>77560</xdr:rowOff>
    </xdr:from>
    <xdr:to>
      <xdr:col>27</xdr:col>
      <xdr:colOff>419100</xdr:colOff>
      <xdr:row>53</xdr:row>
      <xdr:rowOff>28585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54751</xdr:colOff>
      <xdr:row>40</xdr:row>
      <xdr:rowOff>77932</xdr:rowOff>
    </xdr:from>
    <xdr:to>
      <xdr:col>16</xdr:col>
      <xdr:colOff>457201</xdr:colOff>
      <xdr:row>55</xdr:row>
      <xdr:rowOff>24832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152625</xdr:colOff>
      <xdr:row>46</xdr:row>
      <xdr:rowOff>142875</xdr:rowOff>
    </xdr:from>
    <xdr:to>
      <xdr:col>5</xdr:col>
      <xdr:colOff>371775</xdr:colOff>
      <xdr:row>64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102533</xdr:colOff>
      <xdr:row>26</xdr:row>
      <xdr:rowOff>7284</xdr:rowOff>
    </xdr:from>
    <xdr:to>
      <xdr:col>8</xdr:col>
      <xdr:colOff>1239932</xdr:colOff>
      <xdr:row>44</xdr:row>
      <xdr:rowOff>114861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447675</xdr:colOff>
      <xdr:row>0</xdr:row>
      <xdr:rowOff>276225</xdr:rowOff>
    </xdr:from>
    <xdr:to>
      <xdr:col>13</xdr:col>
      <xdr:colOff>730806</xdr:colOff>
      <xdr:row>12</xdr:row>
      <xdr:rowOff>69260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9611819" y="276225"/>
          <a:ext cx="4950381" cy="3450635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13</xdr:row>
      <xdr:rowOff>114300</xdr:rowOff>
    </xdr:from>
    <xdr:to>
      <xdr:col>13</xdr:col>
      <xdr:colOff>594028</xdr:colOff>
      <xdr:row>24</xdr:row>
      <xdr:rowOff>218232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79748597" y="3962400"/>
          <a:ext cx="4956478" cy="3456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10</xdr:row>
      <xdr:rowOff>9524</xdr:rowOff>
    </xdr:from>
    <xdr:to>
      <xdr:col>8</xdr:col>
      <xdr:colOff>447676</xdr:colOff>
      <xdr:row>25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102375</xdr:colOff>
      <xdr:row>5</xdr:row>
      <xdr:rowOff>85725</xdr:rowOff>
    </xdr:from>
    <xdr:to>
      <xdr:col>26</xdr:col>
      <xdr:colOff>561975</xdr:colOff>
      <xdr:row>24</xdr:row>
      <xdr:rowOff>1425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189826</xdr:colOff>
      <xdr:row>16</xdr:row>
      <xdr:rowOff>104774</xdr:rowOff>
    </xdr:from>
    <xdr:to>
      <xdr:col>13</xdr:col>
      <xdr:colOff>685801</xdr:colOff>
      <xdr:row>30</xdr:row>
      <xdr:rowOff>228374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New%20Ver/Report/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04/Report/Excel%20Report/Monthly%20Report%20-%20Tir%2098%20-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id="1" name="Table953242" displayName="Table953242" ref="A1:F37" totalsRowShown="0" headerRowDxfId="59" dataDxfId="58" tableBorderDxfId="57" headerRowCellStyle="Normal 3" dataCellStyle="Normal 3">
  <autoFilter ref="A1:F37"/>
  <tableColumns count="6">
    <tableColumn id="1" name="بورس  " dataDxfId="56" dataCellStyle="Normal 3"/>
    <tableColumn id="2" name="صنعت" dataDxfId="55" dataCellStyle="Normal 3"/>
    <tableColumn id="3" name="شرکت" dataDxfId="54" dataCellStyle="Normal 3"/>
    <tableColumn id="4" name="نماد" dataDxfId="53" dataCellStyle="Normal 3"/>
    <tableColumn id="5" name="علت توقف" dataDxfId="52" dataCellStyle="Normal 3"/>
    <tableColumn id="6" name="تاریخ توقف" dataDxfId="51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0" dataDxfId="48" headerRowBorderDxfId="49" tableBorderDxfId="47" headerRowCellStyle="Normal 4">
  <tableColumns count="3">
    <tableColumn id="1" name="نوع" dataDxfId="46" dataCellStyle="Normal 4"/>
    <tableColumn id="2" name="تعداد" dataDxfId="45" dataCellStyle="Normal 4 2"/>
    <tableColumn id="3" name="درصد" dataDxfId="44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3" dataDxfId="41" headerRowBorderDxfId="42" tableBorderDxfId="40" totalsRowBorderDxfId="39">
  <tableColumns count="4">
    <tableColumn id="1" name="نام بورس" dataDxfId="38"/>
    <tableColumn id="2" name="تعداد نمادهای متوقف شده در ماه که تا پایان ماه بازگشایی شده اند" dataDxfId="37"/>
    <tableColumn id="3" name="تعداد نمادهای متوقف شده در ماه که تا پایان آن ماه متوقف بوده اند" dataDxfId="36"/>
    <tableColumn id="4" name="تعداد نمادهایی که قبل از ماه متوقف‌شده و در پایان ماه نیز همچنان متوقف بوده اند" dataDxfId="3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B7" totalsRowShown="0" headerRowDxfId="34" dataDxfId="32" headerRowBorderDxfId="33" tableBorderDxfId="31" totalsRowBorderDxfId="30">
  <tableColumns count="28">
    <tableColumn id="1" name="نوع/ماه" dataDxfId="29" dataCellStyle="Normal 4"/>
    <tableColumn id="2" name="اسفند 96" dataDxfId="28"/>
    <tableColumn id="3" name="فروردین 97" dataDxfId="27"/>
    <tableColumn id="4" name="اردیبهشت 97" dataDxfId="26"/>
    <tableColumn id="5" name="خرداد 97" dataDxfId="25"/>
    <tableColumn id="6" name="تیر 97" dataDxfId="24"/>
    <tableColumn id="7" name="مرداد 97" dataDxfId="23"/>
    <tableColumn id="8" name="شهریور _x000a_97" dataDxfId="22"/>
    <tableColumn id="9" name="مهر _x000a_97" dataDxfId="21"/>
    <tableColumn id="10" name="آبان _x000a_97" dataDxfId="20"/>
    <tableColumn id="11" name="آذر _x000a_97" dataDxfId="19"/>
    <tableColumn id="12" name="دی _x000a_97" dataDxfId="18"/>
    <tableColumn id="13" name="بهمن _x000a_97" dataDxfId="17"/>
    <tableColumn id="14" name="اسفند _x000a_97" dataDxfId="16"/>
    <tableColumn id="15" name="فروردین _x000a_98" dataDxfId="15"/>
    <tableColumn id="16" name="اردیبهشت _x000a_98" dataDxfId="14"/>
    <tableColumn id="17" name="خرداد _x000a_98" dataDxfId="13"/>
    <tableColumn id="18" name="تیر _x000a_98" dataDxfId="12"/>
    <tableColumn id="19" name="مرداد _x000a_98" dataDxfId="11"/>
    <tableColumn id="20" name="شهریور _x000a_98" dataDxfId="10"/>
    <tableColumn id="21" name="مهر _x000a_98" dataDxfId="9"/>
    <tableColumn id="22" name="آبان _x000a_98" dataDxfId="8"/>
    <tableColumn id="23" name="آذر _x000a_98" dataDxfId="7"/>
    <tableColumn id="24" name="دی _x000a_98" dataDxfId="6"/>
    <tableColumn id="25" name="بهمن _x000a_98" dataDxfId="5"/>
    <tableColumn id="26" name="اسفند_x000a_98" dataDxfId="4"/>
    <tableColumn id="27" name="فروردین _x000a_99" dataDxfId="3"/>
    <tableColumn id="28" name="اردیبهشت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11213104" displayName="Table11213104" ref="A1:K200" totalsRowShown="0">
  <sortState ref="A2:K200">
    <sortCondition ref="K2:K200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D37" sqref="D37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B54"/>
  <sheetViews>
    <sheetView rightToLeft="1" zoomScaleNormal="100" workbookViewId="0">
      <selection activeCell="U4" sqref="U4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28" width="11.85546875" style="2" customWidth="1"/>
    <col min="29" max="16384" width="9.140625" style="2"/>
  </cols>
  <sheetData>
    <row r="1" spans="1:28">
      <c r="A1" s="206" t="s">
        <v>99</v>
      </c>
      <c r="B1" s="206" t="s">
        <v>1</v>
      </c>
      <c r="C1" s="206" t="s">
        <v>2</v>
      </c>
      <c r="D1" s="206" t="s">
        <v>3</v>
      </c>
      <c r="E1" s="206" t="s">
        <v>4</v>
      </c>
      <c r="F1" s="206" t="s">
        <v>5</v>
      </c>
      <c r="G1" s="206" t="s">
        <v>6</v>
      </c>
      <c r="H1" s="206" t="s">
        <v>7</v>
      </c>
      <c r="I1" s="206" t="s">
        <v>8</v>
      </c>
      <c r="J1" s="206" t="s">
        <v>9</v>
      </c>
      <c r="K1" s="206" t="s">
        <v>10</v>
      </c>
      <c r="L1" s="206" t="s">
        <v>11</v>
      </c>
      <c r="M1" s="206" t="s">
        <v>12</v>
      </c>
      <c r="N1" s="206" t="s">
        <v>330</v>
      </c>
      <c r="O1" s="206" t="s">
        <v>200</v>
      </c>
      <c r="P1" s="206" t="s">
        <v>1508</v>
      </c>
      <c r="Q1" s="206" t="s">
        <v>1537</v>
      </c>
      <c r="R1" s="206" t="s">
        <v>1587</v>
      </c>
      <c r="S1" s="206" t="s">
        <v>1672</v>
      </c>
      <c r="T1" s="206" t="s">
        <v>1673</v>
      </c>
      <c r="U1" s="206" t="s">
        <v>1441</v>
      </c>
      <c r="V1" s="206" t="s">
        <v>1768</v>
      </c>
      <c r="W1" s="531" t="s">
        <v>1898</v>
      </c>
      <c r="X1" s="531" t="s">
        <v>1443</v>
      </c>
      <c r="Y1" s="531" t="s">
        <v>2012</v>
      </c>
      <c r="Z1" s="531" t="s">
        <v>2035</v>
      </c>
      <c r="AA1" s="531" t="s">
        <v>2192</v>
      </c>
      <c r="AB1" s="531" t="s">
        <v>2414</v>
      </c>
    </row>
    <row r="2" spans="1:28" ht="15" customHeight="1">
      <c r="A2" s="206" t="s">
        <v>96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9">
        <v>5766224.8539605699</v>
      </c>
      <c r="R2" s="89">
        <v>5946222.9291501697</v>
      </c>
      <c r="S2" s="89">
        <v>6114132.7067458602</v>
      </c>
      <c r="T2" s="89">
        <v>6957819.9301684201</v>
      </c>
      <c r="U2" s="89">
        <v>6710389.7320109196</v>
      </c>
      <c r="V2" s="89">
        <v>6606269.6757988101</v>
      </c>
      <c r="W2" s="89">
        <v>7648453.3136783699</v>
      </c>
      <c r="X2" s="89">
        <v>8660992.2301745992</v>
      </c>
      <c r="Y2" s="89">
        <v>10065916.4436255</v>
      </c>
      <c r="Z2" s="89">
        <v>10869697.587304199</v>
      </c>
      <c r="AA2" s="89">
        <v>14714537.1428806</v>
      </c>
      <c r="AB2" s="89">
        <v>21556621.8715204</v>
      </c>
    </row>
    <row r="3" spans="1:28" ht="18.75" customHeight="1">
      <c r="A3" s="206" t="s">
        <v>97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9">
        <v>3221475.6380805499</v>
      </c>
      <c r="R3" s="89">
        <v>3486242.6791279502</v>
      </c>
      <c r="S3" s="89">
        <v>3715770.4684419199</v>
      </c>
      <c r="T3" s="89">
        <v>4157493.7685361598</v>
      </c>
      <c r="U3" s="89">
        <v>4600103.7514097402</v>
      </c>
      <c r="V3" s="89">
        <v>4595064.4016618198</v>
      </c>
      <c r="W3" s="89">
        <v>5378671.8905872898</v>
      </c>
      <c r="X3" s="89">
        <v>6241400.3372966303</v>
      </c>
      <c r="Y3" s="89">
        <v>7354418.6226700796</v>
      </c>
      <c r="Z3" s="89">
        <v>7861768.0236084498</v>
      </c>
      <c r="AA3" s="89">
        <v>11215614.6996831</v>
      </c>
      <c r="AB3" s="89">
        <v>15446636.4246617</v>
      </c>
    </row>
    <row r="4" spans="1:28">
      <c r="A4" s="316" t="s">
        <v>17</v>
      </c>
      <c r="B4" s="95">
        <v>3822856.6602745</v>
      </c>
      <c r="C4" s="95">
        <v>3799030.45242002</v>
      </c>
      <c r="D4" s="95">
        <v>3727259.6823775498</v>
      </c>
      <c r="E4" s="95">
        <v>4209331.7799570598</v>
      </c>
      <c r="F4" s="95">
        <v>4236948.4886483401</v>
      </c>
      <c r="G4" s="95">
        <v>5231137.4884003</v>
      </c>
      <c r="H4" s="95">
        <v>6124138.5967050102</v>
      </c>
      <c r="I4" s="95">
        <v>7162446.8201427003</v>
      </c>
      <c r="J4" s="95">
        <v>6681324.8667768398</v>
      </c>
      <c r="K4" s="95">
        <v>5924682.48594297</v>
      </c>
      <c r="L4" s="95">
        <v>6272917.4676469397</v>
      </c>
      <c r="M4" s="95">
        <v>6015099.2167147696</v>
      </c>
      <c r="N4" s="95">
        <v>6840614.6210029703</v>
      </c>
      <c r="O4" s="95">
        <v>7857710.3570234403</v>
      </c>
      <c r="P4" s="95">
        <v>8281317.8758086897</v>
      </c>
      <c r="Q4" s="97">
        <v>8987700.4920411203</v>
      </c>
      <c r="R4" s="97">
        <v>9432465.6082781199</v>
      </c>
      <c r="S4" s="97">
        <v>9829903.1751877796</v>
      </c>
      <c r="T4" s="97">
        <v>11115313.69870458</v>
      </c>
      <c r="U4" s="97">
        <v>11310493.483420659</v>
      </c>
      <c r="V4" s="97">
        <v>11201334.07746063</v>
      </c>
      <c r="W4" s="97">
        <v>13027125.20426566</v>
      </c>
      <c r="X4" s="97">
        <v>14902392.567471229</v>
      </c>
      <c r="Y4" s="97">
        <v>17420335.066295579</v>
      </c>
      <c r="Z4" s="97">
        <v>18731465.610912651</v>
      </c>
      <c r="AA4" s="97">
        <v>25930151.8425637</v>
      </c>
      <c r="AB4" s="97">
        <v>37003258.296182096</v>
      </c>
    </row>
    <row r="5" spans="1:28" ht="18.75" customHeight="1">
      <c r="A5" s="206" t="s">
        <v>96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9">
        <v>226376.274</v>
      </c>
      <c r="R5" s="89">
        <v>273905.55499999999</v>
      </c>
      <c r="S5" s="89">
        <v>319521.60800000001</v>
      </c>
      <c r="T5" s="89">
        <v>347108.32400000002</v>
      </c>
      <c r="U5" s="89">
        <v>308391.42800000001</v>
      </c>
      <c r="V5" s="89">
        <v>328178.45299999998</v>
      </c>
      <c r="W5" s="89">
        <v>407331.09899999999</v>
      </c>
      <c r="X5" s="89">
        <v>473399.92349999998</v>
      </c>
      <c r="Y5" s="89">
        <v>615686.76500000001</v>
      </c>
      <c r="Z5" s="89">
        <v>666326.3125</v>
      </c>
      <c r="AA5" s="89">
        <v>1129595.7590000001</v>
      </c>
      <c r="AB5" s="89">
        <v>1634905.0730000001</v>
      </c>
    </row>
    <row r="6" spans="1:28" ht="15.75" customHeight="1">
      <c r="A6" s="206" t="s">
        <v>97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9">
        <v>1445023.8689353999</v>
      </c>
      <c r="R6" s="89">
        <v>1528989.3652675999</v>
      </c>
      <c r="S6" s="89">
        <v>1668452.1807027699</v>
      </c>
      <c r="T6" s="89">
        <v>1891678.81472384</v>
      </c>
      <c r="U6" s="89">
        <v>1871795.61670226</v>
      </c>
      <c r="V6" s="89">
        <v>1938041.8699179599</v>
      </c>
      <c r="W6" s="89">
        <v>2216232.8920046198</v>
      </c>
      <c r="X6" s="89">
        <v>2577002.0965516102</v>
      </c>
      <c r="Y6" s="89">
        <v>3038195.5115687</v>
      </c>
      <c r="Z6" s="89">
        <v>3331907.7556690001</v>
      </c>
      <c r="AA6" s="89">
        <v>4275564.5425738897</v>
      </c>
      <c r="AB6" s="89">
        <v>5380347.02725079</v>
      </c>
    </row>
    <row r="7" spans="1:28" ht="17.25" customHeight="1">
      <c r="A7" s="206" t="s">
        <v>98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9">
        <v>690937.31736152701</v>
      </c>
      <c r="R7" s="89">
        <v>812157.42109320394</v>
      </c>
      <c r="S7" s="89">
        <v>926348.98803722905</v>
      </c>
      <c r="T7" s="89">
        <v>880315.566075849</v>
      </c>
      <c r="U7" s="89">
        <v>831253.87301130802</v>
      </c>
      <c r="V7" s="89">
        <v>890854.04076424695</v>
      </c>
      <c r="W7" s="89">
        <v>1146705.42632571</v>
      </c>
      <c r="X7" s="89">
        <v>1464787.4090302801</v>
      </c>
      <c r="Y7" s="89">
        <v>1726179.4175134499</v>
      </c>
      <c r="Z7" s="89">
        <v>1824646.9910089001</v>
      </c>
      <c r="AA7" s="89">
        <v>2407421.3655230301</v>
      </c>
      <c r="AB7" s="89">
        <v>3413521.7474054</v>
      </c>
    </row>
    <row r="8" spans="1:28" ht="18.75" customHeight="1">
      <c r="A8" s="206" t="s">
        <v>100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9">
        <v>6572.7151999999996</v>
      </c>
      <c r="R8" s="89">
        <v>6572.7151999999996</v>
      </c>
      <c r="S8" s="89">
        <v>6885.8656899999996</v>
      </c>
      <c r="T8" s="89">
        <v>8645.4621800000004</v>
      </c>
      <c r="U8" s="89">
        <v>8727.0113000000001</v>
      </c>
      <c r="V8" s="89">
        <v>8871.0251000000007</v>
      </c>
      <c r="W8" s="89">
        <v>8928.2476999999999</v>
      </c>
      <c r="X8" s="89">
        <v>10083.575000000001</v>
      </c>
      <c r="Y8" s="89">
        <v>10940.905500000001</v>
      </c>
      <c r="Z8" s="89">
        <v>12199.072249999999</v>
      </c>
      <c r="AA8" s="89">
        <v>16629.589</v>
      </c>
      <c r="AB8" s="89">
        <v>19658.77</v>
      </c>
    </row>
    <row r="9" spans="1:28" ht="18.75" customHeight="1">
      <c r="A9" s="316" t="s">
        <v>18</v>
      </c>
      <c r="B9" s="95">
        <v>973260.93878038996</v>
      </c>
      <c r="C9" s="95">
        <v>952948.91450948897</v>
      </c>
      <c r="D9" s="95">
        <v>953793.97652584803</v>
      </c>
      <c r="E9" s="95">
        <v>1036451.98837711</v>
      </c>
      <c r="F9" s="95">
        <v>1007464.89916064</v>
      </c>
      <c r="G9" s="95">
        <v>1196486.8105730801</v>
      </c>
      <c r="H9" s="95">
        <v>1517729.14983439</v>
      </c>
      <c r="I9" s="95">
        <v>1649683.5435301601</v>
      </c>
      <c r="J9" s="95">
        <v>1626129.0913326</v>
      </c>
      <c r="K9" s="95">
        <v>1506435.30441472</v>
      </c>
      <c r="L9" s="95">
        <v>1665580.4632538499</v>
      </c>
      <c r="M9" s="95">
        <v>1617048.3997321599</v>
      </c>
      <c r="N9" s="95">
        <v>1816869.8477914501</v>
      </c>
      <c r="O9" s="95">
        <v>2023760.7442985901</v>
      </c>
      <c r="P9" s="95">
        <v>2109197.86180626</v>
      </c>
      <c r="Q9" s="97">
        <v>2368910.1754969298</v>
      </c>
      <c r="R9" s="97">
        <v>2621625.0565608037</v>
      </c>
      <c r="S9" s="97">
        <v>2921208.6424299986</v>
      </c>
      <c r="T9" s="97">
        <v>3127748.1669796887</v>
      </c>
      <c r="U9" s="97">
        <v>3020167.9290135675</v>
      </c>
      <c r="V9" s="97">
        <v>3165945.3887822069</v>
      </c>
      <c r="W9" s="97">
        <v>3779197.66503033</v>
      </c>
      <c r="X9" s="97">
        <v>4525273.0040818909</v>
      </c>
      <c r="Y9" s="97">
        <v>5391002.5995821506</v>
      </c>
      <c r="Z9" s="97">
        <v>5835080.1314278999</v>
      </c>
      <c r="AA9" s="97">
        <v>7829211.2560969191</v>
      </c>
      <c r="AB9" s="97">
        <v>10448432.61765619</v>
      </c>
    </row>
    <row r="10" spans="1:28">
      <c r="A10" s="316" t="s">
        <v>48</v>
      </c>
      <c r="B10" s="95">
        <v>4796117.5990548898</v>
      </c>
      <c r="C10" s="95">
        <v>4751979.3669295087</v>
      </c>
      <c r="D10" s="95">
        <v>4681053.6589033976</v>
      </c>
      <c r="E10" s="95">
        <v>5245783.7683341699</v>
      </c>
      <c r="F10" s="95">
        <v>5244413.3878089804</v>
      </c>
      <c r="G10" s="95">
        <v>6427624.2989733797</v>
      </c>
      <c r="H10" s="95">
        <v>7641867.7465394</v>
      </c>
      <c r="I10" s="95">
        <v>8812130.36367286</v>
      </c>
      <c r="J10" s="95">
        <v>8307453.9581094403</v>
      </c>
      <c r="K10" s="95">
        <v>7431117.7903576903</v>
      </c>
      <c r="L10" s="95">
        <v>7938497.9309007898</v>
      </c>
      <c r="M10" s="95">
        <v>7632147.6164469291</v>
      </c>
      <c r="N10" s="95">
        <v>8657484.4687944204</v>
      </c>
      <c r="O10" s="95">
        <v>9881471.1013220306</v>
      </c>
      <c r="P10" s="95">
        <v>10390515.73761495</v>
      </c>
      <c r="Q10" s="95">
        <v>11356610.667538051</v>
      </c>
      <c r="R10" s="95">
        <v>12054090.664838923</v>
      </c>
      <c r="S10" s="95">
        <v>12751111.817617778</v>
      </c>
      <c r="T10" s="95">
        <v>14243061.865684269</v>
      </c>
      <c r="U10" s="95">
        <v>14330661.412434226</v>
      </c>
      <c r="V10" s="95">
        <v>14367279.466242837</v>
      </c>
      <c r="W10" s="95">
        <v>16806322.869295988</v>
      </c>
      <c r="X10" s="95">
        <v>19427665.571553119</v>
      </c>
      <c r="Y10" s="95">
        <v>22811337.66587773</v>
      </c>
      <c r="Z10" s="95">
        <v>24566545.74234055</v>
      </c>
      <c r="AA10" s="95">
        <v>33759363.098660618</v>
      </c>
      <c r="AB10" s="95">
        <v>47451690.913838282</v>
      </c>
    </row>
    <row r="11" spans="1:28" ht="18.75" customHeight="1"/>
    <row r="13" spans="1:28">
      <c r="A13" s="206" t="s">
        <v>99</v>
      </c>
      <c r="B13" s="206" t="s">
        <v>1508</v>
      </c>
      <c r="C13" s="206" t="s">
        <v>1537</v>
      </c>
      <c r="D13" s="206" t="s">
        <v>1587</v>
      </c>
      <c r="E13" s="206" t="s">
        <v>1672</v>
      </c>
      <c r="F13" s="206" t="s">
        <v>1673</v>
      </c>
      <c r="G13" s="206" t="s">
        <v>1441</v>
      </c>
      <c r="H13" s="206" t="s">
        <v>1768</v>
      </c>
      <c r="I13" s="206" t="s">
        <v>1898</v>
      </c>
      <c r="J13" s="206" t="s">
        <v>1443</v>
      </c>
      <c r="K13" s="206" t="s">
        <v>2012</v>
      </c>
      <c r="L13" s="206" t="s">
        <v>2035</v>
      </c>
      <c r="M13" s="206" t="s">
        <v>2192</v>
      </c>
      <c r="N13" s="206" t="s">
        <v>2414</v>
      </c>
    </row>
    <row r="14" spans="1:28">
      <c r="A14" s="316" t="s">
        <v>17</v>
      </c>
      <c r="B14" s="95">
        <v>8281317.8758086897</v>
      </c>
      <c r="C14" s="95">
        <v>8987700.4920411203</v>
      </c>
      <c r="D14" s="95">
        <v>9432465.6082781199</v>
      </c>
      <c r="E14" s="95">
        <v>9829903.1751877796</v>
      </c>
      <c r="F14" s="95">
        <v>11115313.69870458</v>
      </c>
      <c r="G14" s="95">
        <v>11310493.483420659</v>
      </c>
      <c r="H14" s="95">
        <v>11201334.07746063</v>
      </c>
      <c r="I14" s="95">
        <v>13027125.20426566</v>
      </c>
      <c r="J14" s="97">
        <v>14902392.567471229</v>
      </c>
      <c r="K14" s="97">
        <v>17420335.066295579</v>
      </c>
      <c r="L14" s="97">
        <v>18731465.610912651</v>
      </c>
      <c r="M14" s="97">
        <v>25930151.8425637</v>
      </c>
      <c r="N14" s="97">
        <v>37003258.296182096</v>
      </c>
    </row>
    <row r="15" spans="1:28">
      <c r="A15" s="316" t="s">
        <v>18</v>
      </c>
      <c r="B15" s="95">
        <v>2109197.86180626</v>
      </c>
      <c r="C15" s="95">
        <v>2368910.1754969298</v>
      </c>
      <c r="D15" s="95">
        <v>2621625.0565608037</v>
      </c>
      <c r="E15" s="95">
        <v>2921208.6424299986</v>
      </c>
      <c r="F15" s="95">
        <v>3127748.1669796887</v>
      </c>
      <c r="G15" s="95">
        <v>3020167.9290135675</v>
      </c>
      <c r="H15" s="95">
        <v>3165945.3887822069</v>
      </c>
      <c r="I15" s="95">
        <v>3779197.66503033</v>
      </c>
      <c r="J15" s="97">
        <v>4525273.0040818909</v>
      </c>
      <c r="K15" s="97">
        <v>5391002.5995821506</v>
      </c>
      <c r="L15" s="97">
        <v>5835080.1314278999</v>
      </c>
      <c r="M15" s="97">
        <v>7829211.2560969191</v>
      </c>
      <c r="N15" s="97">
        <v>10448432.61765619</v>
      </c>
    </row>
    <row r="16" spans="1:28">
      <c r="A16" s="316" t="s">
        <v>48</v>
      </c>
      <c r="B16" s="95">
        <v>10390515.73761495</v>
      </c>
      <c r="C16" s="95">
        <v>11356610.667538051</v>
      </c>
      <c r="D16" s="95">
        <v>12054090.664838923</v>
      </c>
      <c r="E16" s="95">
        <v>12751111.817617778</v>
      </c>
      <c r="F16" s="95">
        <v>14243061.865684269</v>
      </c>
      <c r="G16" s="95">
        <v>14330661.412434226</v>
      </c>
      <c r="H16" s="95">
        <v>14367279.466242837</v>
      </c>
      <c r="I16" s="95">
        <v>16806322.869295988</v>
      </c>
      <c r="J16" s="95">
        <v>19427665.571553119</v>
      </c>
      <c r="K16" s="95">
        <v>22811337.66587773</v>
      </c>
      <c r="L16" s="95">
        <v>24566545.74234055</v>
      </c>
      <c r="M16" s="95">
        <v>33759363.098660618</v>
      </c>
      <c r="N16" s="95">
        <v>47451690.913838282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8"/>
      <c r="B20" s="98"/>
      <c r="C20" s="206" t="s">
        <v>2414</v>
      </c>
      <c r="D20" s="570" t="s">
        <v>458</v>
      </c>
      <c r="K20" s="2"/>
      <c r="L20" s="2"/>
      <c r="M20" s="2"/>
    </row>
    <row r="21" spans="1:13" ht="18.75" customHeight="1">
      <c r="A21" s="571" t="s">
        <v>17</v>
      </c>
      <c r="B21" s="572" t="s">
        <v>96</v>
      </c>
      <c r="C21" s="89">
        <v>21556621.8715204</v>
      </c>
      <c r="D21" s="573">
        <v>0.45428564201563287</v>
      </c>
      <c r="K21" s="2"/>
      <c r="L21" s="2"/>
      <c r="M21" s="2"/>
    </row>
    <row r="22" spans="1:13" ht="18.75" customHeight="1">
      <c r="A22" s="571" t="s">
        <v>17</v>
      </c>
      <c r="B22" s="572" t="s">
        <v>97</v>
      </c>
      <c r="C22" s="89">
        <v>15446636.4246617</v>
      </c>
      <c r="D22" s="573">
        <v>0.32552341396451717</v>
      </c>
      <c r="K22" s="2"/>
      <c r="L22" s="2"/>
      <c r="M22" s="2"/>
    </row>
    <row r="23" spans="1:13" ht="18.75" customHeight="1">
      <c r="A23" s="571" t="s">
        <v>18</v>
      </c>
      <c r="B23" s="572" t="s">
        <v>96</v>
      </c>
      <c r="C23" s="89">
        <v>1634905.0730000001</v>
      </c>
      <c r="D23" s="573">
        <v>3.4454095133693421E-2</v>
      </c>
      <c r="K23" s="2"/>
      <c r="L23" s="2"/>
      <c r="M23" s="2"/>
    </row>
    <row r="24" spans="1:13" ht="18" customHeight="1">
      <c r="A24" s="571" t="s">
        <v>18</v>
      </c>
      <c r="B24" s="572" t="s">
        <v>97</v>
      </c>
      <c r="C24" s="89">
        <v>5380347.02725079</v>
      </c>
      <c r="D24" s="573">
        <v>0.11338578085700471</v>
      </c>
      <c r="K24" s="2"/>
      <c r="L24" s="2"/>
      <c r="M24" s="2"/>
    </row>
    <row r="25" spans="1:13" ht="18.75" customHeight="1">
      <c r="A25" s="571" t="s">
        <v>18</v>
      </c>
      <c r="B25" s="572" t="s">
        <v>1586</v>
      </c>
      <c r="C25" s="89">
        <v>3413521.7474054</v>
      </c>
      <c r="D25" s="573">
        <v>7.1936777840089949E-2</v>
      </c>
      <c r="K25" s="2"/>
      <c r="L25" s="2"/>
      <c r="M25" s="2"/>
    </row>
    <row r="26" spans="1:13" ht="21">
      <c r="A26" s="571" t="s">
        <v>18</v>
      </c>
      <c r="B26" s="572" t="s">
        <v>100</v>
      </c>
      <c r="C26" s="89">
        <v>19658.77</v>
      </c>
      <c r="D26" s="573">
        <v>4.1429018906188089E-4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205"/>
      <c r="B30" s="205"/>
      <c r="C30" s="315"/>
      <c r="D30" s="315"/>
      <c r="E30" s="315"/>
      <c r="G30" s="314" t="s">
        <v>1761</v>
      </c>
    </row>
    <row r="31" spans="1:13" ht="19.5" thickBot="1">
      <c r="A31" s="1234" t="s">
        <v>19</v>
      </c>
      <c r="B31" s="1236" t="s">
        <v>1781</v>
      </c>
      <c r="C31" s="1229" t="s">
        <v>102</v>
      </c>
      <c r="D31" s="1229"/>
      <c r="E31" s="1229"/>
      <c r="F31" s="1229" t="s">
        <v>232</v>
      </c>
      <c r="G31" s="1229"/>
      <c r="K31" s="2"/>
      <c r="L31" s="2"/>
      <c r="M31" s="2"/>
    </row>
    <row r="32" spans="1:13" ht="37.5">
      <c r="A32" s="1235"/>
      <c r="B32" s="1237"/>
      <c r="C32" s="502" t="s">
        <v>2415</v>
      </c>
      <c r="D32" s="503" t="s">
        <v>2193</v>
      </c>
      <c r="E32" s="504" t="s">
        <v>2036</v>
      </c>
      <c r="F32" s="313" t="s">
        <v>233</v>
      </c>
      <c r="G32" s="312" t="s">
        <v>1770</v>
      </c>
      <c r="K32" s="2"/>
      <c r="L32" s="2"/>
      <c r="M32" s="2"/>
    </row>
    <row r="33" spans="1:13" ht="18.75">
      <c r="A33" s="1233" t="s">
        <v>17</v>
      </c>
      <c r="B33" s="307" t="s">
        <v>96</v>
      </c>
      <c r="C33" s="311">
        <v>21556621.8715204</v>
      </c>
      <c r="D33" s="310">
        <v>14714537.1428806</v>
      </c>
      <c r="E33" s="309">
        <v>10869697.587304199</v>
      </c>
      <c r="F33" s="308">
        <v>0.46498810409067048</v>
      </c>
      <c r="G33" s="236">
        <v>0.98318506088877045</v>
      </c>
      <c r="K33" s="2"/>
      <c r="L33" s="2"/>
      <c r="M33" s="2"/>
    </row>
    <row r="34" spans="1:13" ht="19.5" thickBot="1">
      <c r="A34" s="1233"/>
      <c r="B34" s="307" t="s">
        <v>97</v>
      </c>
      <c r="C34" s="306">
        <v>15446636.4246617</v>
      </c>
      <c r="D34" s="306">
        <v>11215614.6996831</v>
      </c>
      <c r="E34" s="305">
        <v>7861768.0236084498</v>
      </c>
      <c r="F34" s="308">
        <v>0.37724385495323309</v>
      </c>
      <c r="G34" s="236">
        <v>0.96477896298597399</v>
      </c>
      <c r="K34" s="2"/>
      <c r="L34" s="2"/>
      <c r="M34" s="2"/>
    </row>
    <row r="35" spans="1:13" ht="19.5" thickBot="1">
      <c r="A35" s="1233"/>
      <c r="B35" s="574" t="s">
        <v>48</v>
      </c>
      <c r="C35" s="575">
        <v>37003258.296182096</v>
      </c>
      <c r="D35" s="576">
        <v>25930151.8425637</v>
      </c>
      <c r="E35" s="577">
        <v>18731465.610912651</v>
      </c>
      <c r="F35" s="578">
        <v>0.42703592793630185</v>
      </c>
      <c r="G35" s="579">
        <v>0.97545985267829716</v>
      </c>
      <c r="K35" s="2"/>
      <c r="L35" s="2"/>
      <c r="M35" s="2"/>
    </row>
    <row r="36" spans="1:13" ht="38.25" thickTop="1">
      <c r="A36" s="1056"/>
      <c r="B36" s="1055"/>
      <c r="C36" s="502" t="s">
        <v>2415</v>
      </c>
      <c r="D36" s="503" t="s">
        <v>2193</v>
      </c>
      <c r="E36" s="504" t="s">
        <v>2036</v>
      </c>
      <c r="F36" s="313" t="s">
        <v>233</v>
      </c>
      <c r="G36" s="1054" t="s">
        <v>1770</v>
      </c>
      <c r="K36" s="2"/>
      <c r="L36" s="2"/>
      <c r="M36" s="2"/>
    </row>
    <row r="37" spans="1:13" ht="18.75">
      <c r="A37" s="1233" t="s">
        <v>18</v>
      </c>
      <c r="B37" s="307" t="s">
        <v>96</v>
      </c>
      <c r="C37" s="311">
        <v>1634905.0730000001</v>
      </c>
      <c r="D37" s="310">
        <v>1129595.7590000001</v>
      </c>
      <c r="E37" s="309">
        <v>666326.3125</v>
      </c>
      <c r="F37" s="308">
        <v>0.44733641214033626</v>
      </c>
      <c r="G37" s="236">
        <v>1.453610254210095</v>
      </c>
      <c r="K37" s="2"/>
      <c r="L37" s="2"/>
      <c r="M37" s="2"/>
    </row>
    <row r="38" spans="1:13" ht="18.75">
      <c r="A38" s="1233"/>
      <c r="B38" s="307" t="s">
        <v>97</v>
      </c>
      <c r="C38" s="311">
        <v>5380347.02725079</v>
      </c>
      <c r="D38" s="310">
        <v>4275564.5425738897</v>
      </c>
      <c r="E38" s="309">
        <v>3331907.7556690001</v>
      </c>
      <c r="F38" s="308">
        <v>0.25839452864669443</v>
      </c>
      <c r="G38" s="236">
        <v>0.61479471275773423</v>
      </c>
      <c r="K38" s="2"/>
      <c r="L38" s="2"/>
      <c r="M38" s="2"/>
    </row>
    <row r="39" spans="1:13" ht="18.75">
      <c r="A39" s="1233"/>
      <c r="B39" s="307" t="s">
        <v>98</v>
      </c>
      <c r="C39" s="311">
        <v>3413521.7474054</v>
      </c>
      <c r="D39" s="310">
        <v>2407421.3655230301</v>
      </c>
      <c r="E39" s="309">
        <v>1824646.9910089001</v>
      </c>
      <c r="F39" s="308">
        <v>0.41791619709405836</v>
      </c>
      <c r="G39" s="236">
        <v>0.87078474040502774</v>
      </c>
      <c r="K39" s="2"/>
      <c r="L39" s="2"/>
      <c r="M39" s="2"/>
    </row>
    <row r="40" spans="1:13" ht="36.75" thickBot="1">
      <c r="A40" s="1233"/>
      <c r="B40" s="307" t="s">
        <v>1780</v>
      </c>
      <c r="C40" s="306">
        <v>19658.77</v>
      </c>
      <c r="D40" s="306">
        <v>16629.589</v>
      </c>
      <c r="E40" s="305">
        <v>12199.072249999999</v>
      </c>
      <c r="F40" s="250">
        <v>0.18215609537914612</v>
      </c>
      <c r="G40" s="249">
        <v>0.61149713659577687</v>
      </c>
      <c r="K40" s="2"/>
      <c r="L40" s="2"/>
      <c r="M40" s="2"/>
    </row>
    <row r="41" spans="1:13" ht="19.5" thickBot="1">
      <c r="A41" s="1233"/>
      <c r="B41" s="574" t="s">
        <v>48</v>
      </c>
      <c r="C41" s="580">
        <v>10448432.61765619</v>
      </c>
      <c r="D41" s="580">
        <v>7829211.2560969191</v>
      </c>
      <c r="E41" s="577">
        <v>5835080.1314278999</v>
      </c>
      <c r="F41" s="581">
        <v>0.33454472946040115</v>
      </c>
      <c r="G41" s="582">
        <v>0.79062367308045145</v>
      </c>
    </row>
    <row r="42" spans="1:13" ht="20.25" thickTop="1" thickBot="1">
      <c r="A42" s="304"/>
      <c r="B42" s="303" t="s">
        <v>115</v>
      </c>
      <c r="C42" s="211">
        <v>47451690.913838282</v>
      </c>
      <c r="D42" s="211">
        <v>33759363.098660618</v>
      </c>
      <c r="E42" s="302">
        <v>24566545.74234055</v>
      </c>
      <c r="F42" s="193">
        <v>0.40558608215333591</v>
      </c>
      <c r="G42" s="194">
        <v>0.93155730608292586</v>
      </c>
    </row>
    <row r="44" spans="1:13" ht="15.75" thickBot="1"/>
    <row r="45" spans="1:13" ht="19.5" thickBot="1">
      <c r="A45" s="1238" t="s">
        <v>1779</v>
      </c>
      <c r="B45" s="1240" t="s">
        <v>1778</v>
      </c>
      <c r="C45" s="1242" t="s">
        <v>231</v>
      </c>
      <c r="D45" s="1242"/>
      <c r="E45" s="1242"/>
      <c r="F45" s="1229" t="s">
        <v>232</v>
      </c>
      <c r="G45" s="1229"/>
    </row>
    <row r="46" spans="1:13" ht="38.25" thickBot="1">
      <c r="A46" s="1239"/>
      <c r="B46" s="1241"/>
      <c r="C46" s="505" t="s">
        <v>2415</v>
      </c>
      <c r="D46" s="505" t="s">
        <v>2193</v>
      </c>
      <c r="E46" s="505" t="s">
        <v>2036</v>
      </c>
      <c r="F46" s="583" t="s">
        <v>233</v>
      </c>
      <c r="G46" s="301" t="s">
        <v>1770</v>
      </c>
    </row>
    <row r="47" spans="1:13" ht="20.25">
      <c r="A47" s="1230" t="s">
        <v>22</v>
      </c>
      <c r="B47" s="300" t="s">
        <v>1775</v>
      </c>
      <c r="C47" s="299">
        <v>986759.20200000005</v>
      </c>
      <c r="D47" s="298">
        <v>690036.94700000004</v>
      </c>
      <c r="E47" s="298">
        <v>512900.47200000001</v>
      </c>
      <c r="F47" s="297">
        <v>0.43000922818702336</v>
      </c>
      <c r="G47" s="296">
        <v>0.92388047168730236</v>
      </c>
    </row>
    <row r="48" spans="1:13" ht="20.25">
      <c r="A48" s="1231"/>
      <c r="B48" s="300" t="s">
        <v>28</v>
      </c>
      <c r="C48" s="299">
        <v>322025.44900000002</v>
      </c>
      <c r="D48" s="298">
        <v>238107.38</v>
      </c>
      <c r="E48" s="298">
        <v>177080.4</v>
      </c>
      <c r="F48" s="297">
        <v>0.35243791687599102</v>
      </c>
      <c r="G48" s="296">
        <v>0.81852677653766337</v>
      </c>
    </row>
    <row r="49" spans="1:7" ht="20.25">
      <c r="A49" s="1231"/>
      <c r="B49" s="300" t="s">
        <v>27</v>
      </c>
      <c r="C49" s="299">
        <v>262199.364</v>
      </c>
      <c r="D49" s="298">
        <v>183856.23300000001</v>
      </c>
      <c r="E49" s="298">
        <v>136699.09400000001</v>
      </c>
      <c r="F49" s="297">
        <v>0.42611082432000003</v>
      </c>
      <c r="G49" s="296">
        <v>0.91807682353768905</v>
      </c>
    </row>
    <row r="50" spans="1:7" ht="20.25">
      <c r="A50" s="1231"/>
      <c r="B50" s="300" t="s">
        <v>1777</v>
      </c>
      <c r="C50" s="299">
        <v>213223.33199999999</v>
      </c>
      <c r="D50" s="298">
        <v>158319.42000000001</v>
      </c>
      <c r="E50" s="298">
        <v>117812.573</v>
      </c>
      <c r="F50" s="297">
        <v>0.34679202336643211</v>
      </c>
      <c r="G50" s="296">
        <v>0.80985209447891426</v>
      </c>
    </row>
    <row r="51" spans="1:7" ht="20.25">
      <c r="A51" s="1231"/>
      <c r="B51" s="300" t="s">
        <v>24</v>
      </c>
      <c r="C51" s="299">
        <v>40479.582999999999</v>
      </c>
      <c r="D51" s="298">
        <v>27260.916099999999</v>
      </c>
      <c r="E51" s="298">
        <v>20292.9493</v>
      </c>
      <c r="F51" s="297">
        <v>0.48489444931016101</v>
      </c>
      <c r="G51" s="296">
        <v>0.99476095867444947</v>
      </c>
    </row>
    <row r="52" spans="1:7" ht="20.25">
      <c r="A52" s="1231"/>
      <c r="B52" s="300" t="s">
        <v>25</v>
      </c>
      <c r="C52" s="299">
        <v>864067.71400000004</v>
      </c>
      <c r="D52" s="298">
        <v>610701.24</v>
      </c>
      <c r="E52" s="298">
        <v>458032.47700000001</v>
      </c>
      <c r="F52" s="297">
        <v>0.41487794260905719</v>
      </c>
      <c r="G52" s="296">
        <v>0.8864769582703631</v>
      </c>
    </row>
    <row r="53" spans="1:7" ht="21" thickBot="1">
      <c r="A53" s="1232"/>
      <c r="B53" s="300" t="s">
        <v>1776</v>
      </c>
      <c r="C53" s="299">
        <v>36657.981800000001</v>
      </c>
      <c r="D53" s="298">
        <v>25037.354500000001</v>
      </c>
      <c r="E53" s="298">
        <v>18627.5484</v>
      </c>
      <c r="F53" s="297">
        <v>0.46413159585210972</v>
      </c>
      <c r="G53" s="296">
        <v>0.96794452027836364</v>
      </c>
    </row>
    <row r="54" spans="1:7" ht="21" thickBot="1">
      <c r="A54" s="207" t="s">
        <v>23</v>
      </c>
      <c r="B54" s="295" t="s">
        <v>1775</v>
      </c>
      <c r="C54" s="294">
        <v>11112.9665</v>
      </c>
      <c r="D54" s="294">
        <v>8583.1783799999994</v>
      </c>
      <c r="E54" s="294">
        <v>6591.3407699999998</v>
      </c>
      <c r="F54" s="293">
        <v>0.29473791735410737</v>
      </c>
      <c r="G54" s="292">
        <v>0.68599483591864141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B15"/>
  <sheetViews>
    <sheetView rightToLeft="1" workbookViewId="0">
      <selection activeCell="N4" sqref="N4"/>
    </sheetView>
  </sheetViews>
  <sheetFormatPr defaultColWidth="9.140625" defaultRowHeight="15"/>
  <cols>
    <col min="1" max="1" width="11" style="50" customWidth="1"/>
    <col min="2" max="7" width="9.140625" style="50" customWidth="1"/>
    <col min="8" max="16384" width="9.140625" style="50"/>
  </cols>
  <sheetData>
    <row r="1" spans="1:28">
      <c r="A1" s="321" t="s">
        <v>99</v>
      </c>
      <c r="B1" s="321" t="s">
        <v>1</v>
      </c>
      <c r="C1" s="321" t="s">
        <v>203</v>
      </c>
      <c r="D1" s="321" t="s">
        <v>3</v>
      </c>
      <c r="E1" s="321" t="s">
        <v>202</v>
      </c>
      <c r="F1" s="321" t="s">
        <v>5</v>
      </c>
      <c r="G1" s="321" t="s">
        <v>201</v>
      </c>
      <c r="H1" s="321" t="s">
        <v>7</v>
      </c>
      <c r="I1" s="321" t="s">
        <v>8</v>
      </c>
      <c r="J1" s="321" t="s">
        <v>9</v>
      </c>
      <c r="K1" s="321" t="s">
        <v>199</v>
      </c>
      <c r="L1" s="321" t="s">
        <v>11</v>
      </c>
      <c r="M1" s="206" t="s">
        <v>12</v>
      </c>
      <c r="N1" s="206" t="s">
        <v>330</v>
      </c>
      <c r="O1" s="206" t="s">
        <v>200</v>
      </c>
      <c r="P1" s="206" t="s">
        <v>1508</v>
      </c>
      <c r="Q1" s="206" t="s">
        <v>1537</v>
      </c>
      <c r="R1" s="206" t="s">
        <v>1587</v>
      </c>
      <c r="S1" s="206" t="s">
        <v>1672</v>
      </c>
      <c r="T1" s="206" t="s">
        <v>1673</v>
      </c>
      <c r="U1" s="206" t="s">
        <v>1441</v>
      </c>
      <c r="V1" s="206" t="s">
        <v>1768</v>
      </c>
      <c r="W1" s="518" t="s">
        <v>1898</v>
      </c>
      <c r="X1" s="531" t="s">
        <v>1443</v>
      </c>
      <c r="Y1" s="531" t="s">
        <v>2012</v>
      </c>
      <c r="Z1" s="531" t="s">
        <v>2035</v>
      </c>
      <c r="AA1" s="531" t="s">
        <v>2192</v>
      </c>
      <c r="AB1" s="531" t="s">
        <v>2414</v>
      </c>
    </row>
    <row r="2" spans="1:28">
      <c r="A2" s="321" t="s">
        <v>96</v>
      </c>
      <c r="B2" s="320">
        <v>2416833.8250293802</v>
      </c>
      <c r="C2" s="320">
        <v>2405710.4725272502</v>
      </c>
      <c r="D2" s="320">
        <v>2403033.2003092398</v>
      </c>
      <c r="E2" s="320">
        <v>2763785.2299751202</v>
      </c>
      <c r="F2" s="320">
        <v>2642137.9624000802</v>
      </c>
      <c r="G2" s="320">
        <v>3336633.1119089499</v>
      </c>
      <c r="H2" s="320">
        <v>3967308.3627182702</v>
      </c>
      <c r="I2" s="320">
        <v>4693073.0923005696</v>
      </c>
      <c r="J2" s="320">
        <v>4343000.3971269904</v>
      </c>
      <c r="K2" s="320">
        <v>3810729.31777466</v>
      </c>
      <c r="L2" s="320">
        <v>4091050.27664435</v>
      </c>
      <c r="M2" s="99">
        <v>3908225.6759186201</v>
      </c>
      <c r="N2" s="99">
        <v>4456030.2893988797</v>
      </c>
      <c r="O2" s="99">
        <v>5132392.7288868297</v>
      </c>
      <c r="P2" s="99">
        <v>5412764.1163919801</v>
      </c>
      <c r="Q2" s="99">
        <v>5766224.8539605699</v>
      </c>
      <c r="R2" s="99">
        <v>5946222.9291501697</v>
      </c>
      <c r="S2" s="99">
        <v>6114132.7067458602</v>
      </c>
      <c r="T2" s="99">
        <v>6957819.9301684201</v>
      </c>
      <c r="U2" s="99">
        <v>6710389.7320109196</v>
      </c>
      <c r="V2" s="99">
        <v>6606269.6757988101</v>
      </c>
      <c r="W2" s="99">
        <v>7648453.3136783699</v>
      </c>
      <c r="X2" s="99">
        <v>8660992.2301745992</v>
      </c>
      <c r="Y2" s="99">
        <v>10065916.4436255</v>
      </c>
      <c r="Z2" s="99">
        <v>10869697.587304199</v>
      </c>
      <c r="AA2" s="99">
        <v>14714537.1428806</v>
      </c>
      <c r="AB2" s="99">
        <v>21556621.8715204</v>
      </c>
    </row>
    <row r="3" spans="1:28">
      <c r="A3" s="321" t="s">
        <v>97</v>
      </c>
      <c r="B3" s="320">
        <v>1406022.8352451101</v>
      </c>
      <c r="C3" s="320">
        <v>1393319.97989276</v>
      </c>
      <c r="D3" s="320">
        <v>1324226.48206831</v>
      </c>
      <c r="E3" s="320">
        <v>1445546.5499819401</v>
      </c>
      <c r="F3" s="320">
        <v>1594810.5262482599</v>
      </c>
      <c r="G3" s="320">
        <v>1894504.3764913499</v>
      </c>
      <c r="H3" s="320">
        <v>2156830.23398674</v>
      </c>
      <c r="I3" s="320">
        <v>2469373.7278421302</v>
      </c>
      <c r="J3" s="320">
        <v>2338324.4696498602</v>
      </c>
      <c r="K3" s="320">
        <v>2113953.1681683101</v>
      </c>
      <c r="L3" s="320">
        <v>2181867.1910025901</v>
      </c>
      <c r="M3" s="99">
        <v>2106873.54079615</v>
      </c>
      <c r="N3" s="99">
        <v>2384584.3316040998</v>
      </c>
      <c r="O3" s="99">
        <v>2725317.6281366101</v>
      </c>
      <c r="P3" s="99">
        <v>2868553.7594167199</v>
      </c>
      <c r="Q3" s="99">
        <v>3221475.6380805499</v>
      </c>
      <c r="R3" s="99">
        <v>3486242.6791279502</v>
      </c>
      <c r="S3" s="99">
        <v>3715770.4684419199</v>
      </c>
      <c r="T3" s="99">
        <v>4157493.7685361598</v>
      </c>
      <c r="U3" s="99">
        <v>4600103.7514097402</v>
      </c>
      <c r="V3" s="99">
        <v>4595064.4016618198</v>
      </c>
      <c r="W3" s="99">
        <v>5378671.8905872898</v>
      </c>
      <c r="X3" s="99">
        <v>6241400.3372966303</v>
      </c>
      <c r="Y3" s="99">
        <v>7354418.6226700796</v>
      </c>
      <c r="Z3" s="99">
        <v>7861768.0236084498</v>
      </c>
      <c r="AA3" s="99">
        <v>11215614.6996831</v>
      </c>
      <c r="AB3" s="99">
        <v>15446636.4246617</v>
      </c>
    </row>
    <row r="4" spans="1:28">
      <c r="A4" s="319" t="s">
        <v>48</v>
      </c>
      <c r="B4" s="318">
        <v>3822856.6602745</v>
      </c>
      <c r="C4" s="318">
        <v>3799030.45242002</v>
      </c>
      <c r="D4" s="318">
        <v>3727259.6823775498</v>
      </c>
      <c r="E4" s="318">
        <v>4209331.7799570598</v>
      </c>
      <c r="F4" s="318">
        <v>4236948.4886483401</v>
      </c>
      <c r="G4" s="318">
        <v>5231137.4884003</v>
      </c>
      <c r="H4" s="318">
        <v>6124138.5967050102</v>
      </c>
      <c r="I4" s="318">
        <v>7162446.8201427003</v>
      </c>
      <c r="J4" s="318">
        <v>6681324.8667768398</v>
      </c>
      <c r="K4" s="318">
        <v>5924682.48594297</v>
      </c>
      <c r="L4" s="318">
        <v>6272917.4676469397</v>
      </c>
      <c r="M4" s="100">
        <v>6015099.2167147696</v>
      </c>
      <c r="N4" s="100">
        <v>6840614.6210029703</v>
      </c>
      <c r="O4" s="100">
        <v>7857710.3570234403</v>
      </c>
      <c r="P4" s="100">
        <v>8281317.8758087</v>
      </c>
      <c r="Q4" s="100">
        <v>8987700.4920411203</v>
      </c>
      <c r="R4" s="100">
        <v>9432465.6082781199</v>
      </c>
      <c r="S4" s="100">
        <v>9829903.1751877796</v>
      </c>
      <c r="T4" s="100">
        <v>11115313.69870458</v>
      </c>
      <c r="U4" s="100">
        <v>11310493.483420659</v>
      </c>
      <c r="V4" s="100">
        <v>11201334.07746063</v>
      </c>
      <c r="W4" s="100">
        <v>13027125.20426566</v>
      </c>
      <c r="X4" s="100">
        <v>14902392.567471229</v>
      </c>
      <c r="Y4" s="100">
        <v>17420335.066295579</v>
      </c>
      <c r="Z4" s="100">
        <v>18731465.610912651</v>
      </c>
      <c r="AA4" s="100">
        <v>25930151.8425637</v>
      </c>
      <c r="AB4" s="100">
        <v>37003258.296182096</v>
      </c>
    </row>
    <row r="5" spans="1:28">
      <c r="H5" s="317"/>
    </row>
    <row r="6" spans="1:28">
      <c r="A6" s="321" t="s">
        <v>99</v>
      </c>
      <c r="B6" s="321" t="s">
        <v>1508</v>
      </c>
      <c r="C6" s="321" t="s">
        <v>1537</v>
      </c>
      <c r="D6" s="321" t="s">
        <v>1587</v>
      </c>
      <c r="E6" s="321" t="s">
        <v>1672</v>
      </c>
      <c r="F6" s="206" t="s">
        <v>1673</v>
      </c>
      <c r="G6" s="206" t="s">
        <v>1441</v>
      </c>
      <c r="H6" s="206" t="s">
        <v>1768</v>
      </c>
      <c r="I6" s="206" t="s">
        <v>1898</v>
      </c>
      <c r="J6" s="206" t="s">
        <v>1443</v>
      </c>
      <c r="K6" s="206" t="s">
        <v>2012</v>
      </c>
      <c r="L6" s="206" t="s">
        <v>2035</v>
      </c>
      <c r="M6" s="206" t="s">
        <v>2192</v>
      </c>
      <c r="N6" s="206" t="s">
        <v>2414</v>
      </c>
    </row>
    <row r="7" spans="1:28">
      <c r="A7" s="321" t="s">
        <v>96</v>
      </c>
      <c r="B7" s="320">
        <v>5412764.1163919801</v>
      </c>
      <c r="C7" s="320">
        <v>5766224.8539605699</v>
      </c>
      <c r="D7" s="320">
        <v>5946222.9291501697</v>
      </c>
      <c r="E7" s="320">
        <v>6114132.7067458602</v>
      </c>
      <c r="F7" s="99">
        <v>6957819.9301684201</v>
      </c>
      <c r="G7" s="99">
        <v>6710389.7320109196</v>
      </c>
      <c r="H7" s="99">
        <v>6606269.6757988101</v>
      </c>
      <c r="I7" s="99">
        <v>7648453.3136783699</v>
      </c>
      <c r="J7" s="99">
        <v>8660992.2301745992</v>
      </c>
      <c r="K7" s="99">
        <v>10065916.4436255</v>
      </c>
      <c r="L7" s="99">
        <v>10869697.587304199</v>
      </c>
      <c r="M7" s="99">
        <v>14714537.1428806</v>
      </c>
      <c r="N7" s="99">
        <v>21556621.8715204</v>
      </c>
    </row>
    <row r="8" spans="1:28">
      <c r="A8" s="321" t="s">
        <v>97</v>
      </c>
      <c r="B8" s="320">
        <v>2868553.7594167199</v>
      </c>
      <c r="C8" s="320">
        <v>3221475.6380805499</v>
      </c>
      <c r="D8" s="320">
        <v>3486242.6791279502</v>
      </c>
      <c r="E8" s="320">
        <v>3715770.4684419199</v>
      </c>
      <c r="F8" s="99">
        <v>4157493.7685361598</v>
      </c>
      <c r="G8" s="99">
        <v>4600103.7514097402</v>
      </c>
      <c r="H8" s="99">
        <v>4595064.4016618198</v>
      </c>
      <c r="I8" s="99">
        <v>5378671.8905872898</v>
      </c>
      <c r="J8" s="99">
        <v>6241400.3372966303</v>
      </c>
      <c r="K8" s="99">
        <v>7354418.6226700796</v>
      </c>
      <c r="L8" s="99">
        <v>7861768.0236084498</v>
      </c>
      <c r="M8" s="99">
        <v>11215614.6996831</v>
      </c>
      <c r="N8" s="99">
        <v>15446636.4246617</v>
      </c>
    </row>
    <row r="9" spans="1:28">
      <c r="A9" s="319" t="s">
        <v>48</v>
      </c>
      <c r="B9" s="100">
        <v>8281317.8758087</v>
      </c>
      <c r="C9" s="100">
        <v>8987700.4920411203</v>
      </c>
      <c r="D9" s="100">
        <v>9432465.6082781199</v>
      </c>
      <c r="E9" s="100">
        <v>9829903.1751877796</v>
      </c>
      <c r="F9" s="100">
        <v>11115313.69870458</v>
      </c>
      <c r="G9" s="100">
        <v>11310493.483420659</v>
      </c>
      <c r="H9" s="100">
        <v>11201334.07746063</v>
      </c>
      <c r="I9" s="100">
        <v>13027125.20426566</v>
      </c>
      <c r="J9" s="100">
        <v>14902392.567471229</v>
      </c>
      <c r="K9" s="100">
        <v>17420335.066295579</v>
      </c>
      <c r="L9" s="100">
        <v>18731465.610912651</v>
      </c>
      <c r="M9" s="100">
        <v>25930151.8425637</v>
      </c>
      <c r="N9" s="100">
        <v>37003258.296182096</v>
      </c>
    </row>
    <row r="10" spans="1:28">
      <c r="H10" s="317"/>
    </row>
    <row r="15" spans="1:28">
      <c r="S15" s="58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B13"/>
  <sheetViews>
    <sheetView rightToLeft="1" workbookViewId="0">
      <selection activeCell="L5" sqref="L5"/>
    </sheetView>
  </sheetViews>
  <sheetFormatPr defaultColWidth="9.140625" defaultRowHeight="15"/>
  <cols>
    <col min="1" max="1" width="18" style="50" customWidth="1"/>
    <col min="2" max="2" width="10.5703125" style="50" bestFit="1" customWidth="1"/>
    <col min="3" max="16384" width="9.140625" style="50"/>
  </cols>
  <sheetData>
    <row r="1" spans="1:28" ht="15.75" customHeight="1">
      <c r="A1" s="321" t="s">
        <v>99</v>
      </c>
      <c r="B1" s="321" t="s">
        <v>1</v>
      </c>
      <c r="C1" s="321" t="s">
        <v>2</v>
      </c>
      <c r="D1" s="321" t="s">
        <v>3</v>
      </c>
      <c r="E1" s="321" t="s">
        <v>4</v>
      </c>
      <c r="F1" s="321" t="s">
        <v>5</v>
      </c>
      <c r="G1" s="321" t="s">
        <v>6</v>
      </c>
      <c r="H1" s="321" t="s">
        <v>7</v>
      </c>
      <c r="I1" s="321" t="s">
        <v>8</v>
      </c>
      <c r="J1" s="321" t="s">
        <v>9</v>
      </c>
      <c r="K1" s="321" t="s">
        <v>10</v>
      </c>
      <c r="L1" s="321" t="s">
        <v>11</v>
      </c>
      <c r="M1" s="321" t="s">
        <v>12</v>
      </c>
      <c r="N1" s="206" t="s">
        <v>330</v>
      </c>
      <c r="O1" s="206" t="s">
        <v>200</v>
      </c>
      <c r="P1" s="101" t="s">
        <v>1508</v>
      </c>
      <c r="Q1" s="101" t="s">
        <v>1537</v>
      </c>
      <c r="R1" s="101" t="s">
        <v>1587</v>
      </c>
      <c r="S1" s="101" t="s">
        <v>1672</v>
      </c>
      <c r="T1" s="101" t="s">
        <v>1673</v>
      </c>
      <c r="U1" s="101" t="s">
        <v>1441</v>
      </c>
      <c r="V1" s="101" t="s">
        <v>1768</v>
      </c>
      <c r="W1" s="101" t="s">
        <v>1898</v>
      </c>
      <c r="X1" s="101" t="s">
        <v>1443</v>
      </c>
      <c r="Y1" s="101" t="s">
        <v>2012</v>
      </c>
      <c r="Z1" s="101" t="s">
        <v>2035</v>
      </c>
      <c r="AA1" s="101" t="s">
        <v>2192</v>
      </c>
      <c r="AB1" s="101" t="s">
        <v>2414</v>
      </c>
    </row>
    <row r="2" spans="1:28">
      <c r="A2" s="321" t="s">
        <v>96</v>
      </c>
      <c r="B2" s="320">
        <v>103949.2135</v>
      </c>
      <c r="C2" s="320">
        <v>101360.4235</v>
      </c>
      <c r="D2" s="320">
        <v>102062.6195</v>
      </c>
      <c r="E2" s="320">
        <v>109730.49649999999</v>
      </c>
      <c r="F2" s="320">
        <v>111973.993</v>
      </c>
      <c r="G2" s="320">
        <v>118712.594</v>
      </c>
      <c r="H2" s="320">
        <v>153170.644</v>
      </c>
      <c r="I2" s="320">
        <v>200243.52499999999</v>
      </c>
      <c r="J2" s="320">
        <v>179298.367</v>
      </c>
      <c r="K2" s="320">
        <v>151297.52299999999</v>
      </c>
      <c r="L2" s="320">
        <v>167169.11799999999</v>
      </c>
      <c r="M2" s="320">
        <v>171872.136</v>
      </c>
      <c r="N2" s="99">
        <v>185113.38</v>
      </c>
      <c r="O2" s="99">
        <v>206471.399</v>
      </c>
      <c r="P2" s="99">
        <v>212328.05499999999</v>
      </c>
      <c r="Q2" s="99">
        <v>226376.274</v>
      </c>
      <c r="R2" s="99">
        <v>273905.55499999999</v>
      </c>
      <c r="S2" s="99">
        <v>319521.60800000001</v>
      </c>
      <c r="T2" s="99">
        <v>347108.32400000002</v>
      </c>
      <c r="U2" s="99">
        <v>308391.42800000001</v>
      </c>
      <c r="V2" s="99">
        <v>328178.45299999998</v>
      </c>
      <c r="W2" s="99">
        <v>407331.09899999999</v>
      </c>
      <c r="X2" s="99">
        <v>473399.92349999998</v>
      </c>
      <c r="Y2" s="99">
        <v>615686.76500000001</v>
      </c>
      <c r="Z2" s="99">
        <v>666326.3125</v>
      </c>
      <c r="AA2" s="99">
        <v>1129595.7590000001</v>
      </c>
      <c r="AB2" s="99">
        <v>1634905.0730000001</v>
      </c>
    </row>
    <row r="3" spans="1:28">
      <c r="A3" s="321" t="s">
        <v>97</v>
      </c>
      <c r="B3" s="320">
        <v>543696.45648507995</v>
      </c>
      <c r="C3" s="320">
        <v>527318.87454611296</v>
      </c>
      <c r="D3" s="320">
        <v>527210.36133633496</v>
      </c>
      <c r="E3" s="320">
        <v>586528.82787542196</v>
      </c>
      <c r="F3" s="320">
        <v>571634.47437277297</v>
      </c>
      <c r="G3" s="320">
        <v>722508.42831611796</v>
      </c>
      <c r="H3" s="320">
        <v>864886.88823736203</v>
      </c>
      <c r="I3" s="320">
        <v>945346.44023893203</v>
      </c>
      <c r="J3" s="320">
        <v>946401.67133328097</v>
      </c>
      <c r="K3" s="320">
        <v>910652.98222597595</v>
      </c>
      <c r="L3" s="320">
        <v>1014964.87996767</v>
      </c>
      <c r="M3" s="320">
        <v>969137.52726965398</v>
      </c>
      <c r="N3" s="99">
        <v>1134642.3462942599</v>
      </c>
      <c r="O3" s="99">
        <v>1241879.9128282701</v>
      </c>
      <c r="P3" s="99">
        <v>1262470.50412424</v>
      </c>
      <c r="Q3" s="99">
        <v>1445023.8689353999</v>
      </c>
      <c r="R3" s="99">
        <v>1528989.3652675999</v>
      </c>
      <c r="S3" s="99">
        <v>1668452.1807027699</v>
      </c>
      <c r="T3" s="99">
        <v>1891678.81472384</v>
      </c>
      <c r="U3" s="99">
        <v>1871795.61670226</v>
      </c>
      <c r="V3" s="99">
        <v>1938041.8699179599</v>
      </c>
      <c r="W3" s="99">
        <v>2216232.8920046198</v>
      </c>
      <c r="X3" s="99">
        <v>2577002.0965516102</v>
      </c>
      <c r="Y3" s="99">
        <v>3038195.5115687</v>
      </c>
      <c r="Z3" s="99">
        <v>3331907.7556690001</v>
      </c>
      <c r="AA3" s="99">
        <v>4275564.5425738897</v>
      </c>
      <c r="AB3" s="99">
        <v>5380347.02725079</v>
      </c>
    </row>
    <row r="4" spans="1:28">
      <c r="A4" s="321" t="s">
        <v>98</v>
      </c>
      <c r="B4" s="320">
        <v>321093.06879530998</v>
      </c>
      <c r="C4" s="320">
        <v>319747.41646337602</v>
      </c>
      <c r="D4" s="320">
        <v>319817.05338951398</v>
      </c>
      <c r="E4" s="320">
        <v>335406.22170169099</v>
      </c>
      <c r="F4" s="320">
        <v>319001.34948787</v>
      </c>
      <c r="G4" s="320">
        <v>350232.26595696498</v>
      </c>
      <c r="H4" s="320">
        <v>493746.43529703101</v>
      </c>
      <c r="I4" s="320">
        <v>497953.36839122302</v>
      </c>
      <c r="J4" s="320">
        <v>493887.59309931699</v>
      </c>
      <c r="K4" s="320">
        <v>437943.93928874098</v>
      </c>
      <c r="L4" s="320">
        <v>476889.85538618098</v>
      </c>
      <c r="M4" s="320">
        <v>469482.12656250398</v>
      </c>
      <c r="N4" s="99">
        <v>490527.25349719397</v>
      </c>
      <c r="O4" s="99">
        <v>568822.07257031999</v>
      </c>
      <c r="P4" s="99">
        <v>627985.68468201905</v>
      </c>
      <c r="Q4" s="99">
        <v>690937.31736152701</v>
      </c>
      <c r="R4" s="99">
        <v>812157.42109320394</v>
      </c>
      <c r="S4" s="99">
        <v>926348.98803722905</v>
      </c>
      <c r="T4" s="99">
        <v>880315.566075849</v>
      </c>
      <c r="U4" s="99">
        <v>831253.87301130802</v>
      </c>
      <c r="V4" s="99">
        <v>890854.04076424695</v>
      </c>
      <c r="W4" s="99">
        <v>1146705.42632571</v>
      </c>
      <c r="X4" s="99">
        <v>1464787.4090302801</v>
      </c>
      <c r="Y4" s="99">
        <v>1726179.4175134499</v>
      </c>
      <c r="Z4" s="99">
        <v>1824646.9910089001</v>
      </c>
      <c r="AA4" s="99">
        <v>2407421.3655230301</v>
      </c>
      <c r="AB4" s="99">
        <v>3413521.7474054</v>
      </c>
    </row>
    <row r="5" spans="1:28" ht="14.25" customHeight="1">
      <c r="A5" s="321" t="s">
        <v>100</v>
      </c>
      <c r="B5" s="320">
        <v>4522.2</v>
      </c>
      <c r="C5" s="320">
        <v>4522.2</v>
      </c>
      <c r="D5" s="320">
        <v>4703.9422999999997</v>
      </c>
      <c r="E5" s="320">
        <v>4786.4422999999997</v>
      </c>
      <c r="F5" s="320">
        <v>4855.0823</v>
      </c>
      <c r="G5" s="320">
        <v>5033.5222999999996</v>
      </c>
      <c r="H5" s="320">
        <v>5925.1823000000004</v>
      </c>
      <c r="I5" s="320">
        <v>6140.2098999999998</v>
      </c>
      <c r="J5" s="320">
        <v>6541.4598999999998</v>
      </c>
      <c r="K5" s="320">
        <v>6540.8599000000004</v>
      </c>
      <c r="L5" s="320">
        <v>6556.6099000000004</v>
      </c>
      <c r="M5" s="320">
        <v>6556.6099000000004</v>
      </c>
      <c r="N5" s="99">
        <v>6586.8680000000004</v>
      </c>
      <c r="O5" s="99">
        <v>6587.3599000000004</v>
      </c>
      <c r="P5" s="99">
        <v>6413.6180000000004</v>
      </c>
      <c r="Q5" s="99">
        <v>6572.7151999999996</v>
      </c>
      <c r="R5" s="99">
        <v>6572.7151999999996</v>
      </c>
      <c r="S5" s="99">
        <v>6885.8656899999996</v>
      </c>
      <c r="T5" s="99">
        <v>8645.4621800000004</v>
      </c>
      <c r="U5" s="99">
        <v>8727.0113000000001</v>
      </c>
      <c r="V5" s="99">
        <v>8871.0251000000007</v>
      </c>
      <c r="W5" s="99">
        <v>8928.2476999999999</v>
      </c>
      <c r="X5" s="99">
        <v>10083.575000000001</v>
      </c>
      <c r="Y5" s="99">
        <v>10940.905500000001</v>
      </c>
      <c r="Z5" s="99">
        <v>12199.072249999999</v>
      </c>
      <c r="AA5" s="99">
        <v>16629.589</v>
      </c>
      <c r="AB5" s="99">
        <v>19658.77</v>
      </c>
    </row>
    <row r="6" spans="1:28">
      <c r="A6" s="319" t="s">
        <v>48</v>
      </c>
      <c r="B6" s="318">
        <v>973260.93878038996</v>
      </c>
      <c r="C6" s="318">
        <v>952948.91450948897</v>
      </c>
      <c r="D6" s="318">
        <v>953793.97652584803</v>
      </c>
      <c r="E6" s="318">
        <v>1036451.98837711</v>
      </c>
      <c r="F6" s="318">
        <v>1007464.89916064</v>
      </c>
      <c r="G6" s="318">
        <v>1196486.8105730801</v>
      </c>
      <c r="H6" s="318">
        <v>1517729.14983439</v>
      </c>
      <c r="I6" s="318">
        <v>1649683.5435301601</v>
      </c>
      <c r="J6" s="318">
        <v>1626129.0913326</v>
      </c>
      <c r="K6" s="318">
        <v>1506435.30441472</v>
      </c>
      <c r="L6" s="318">
        <v>1665580.4632538499</v>
      </c>
      <c r="M6" s="318">
        <v>1617048.3997321599</v>
      </c>
      <c r="N6" s="100">
        <v>1816869.8477914501</v>
      </c>
      <c r="O6" s="100">
        <v>2023760.7442985901</v>
      </c>
      <c r="P6" s="100">
        <v>2109197.8618062586</v>
      </c>
      <c r="Q6" s="100">
        <v>2368910.175496927</v>
      </c>
      <c r="R6" s="100">
        <v>2621625.0565608037</v>
      </c>
      <c r="S6" s="100">
        <v>2921208.6424299986</v>
      </c>
      <c r="T6" s="100">
        <v>3127748.1669796887</v>
      </c>
      <c r="U6" s="100">
        <v>3020167.9290135675</v>
      </c>
      <c r="V6" s="100">
        <v>3165945.3887822069</v>
      </c>
      <c r="W6" s="100">
        <v>3779197.66503033</v>
      </c>
      <c r="X6" s="100">
        <v>4525273.0040818909</v>
      </c>
      <c r="Y6" s="100">
        <v>5391002.5995821506</v>
      </c>
      <c r="Z6" s="100">
        <v>5835080.1314278999</v>
      </c>
      <c r="AA6" s="100">
        <v>7829211.2560969191</v>
      </c>
      <c r="AB6" s="100">
        <v>10448432.61765619</v>
      </c>
    </row>
    <row r="8" spans="1:28" ht="15" customHeight="1">
      <c r="A8" s="321" t="s">
        <v>99</v>
      </c>
      <c r="B8" s="321" t="s">
        <v>1508</v>
      </c>
      <c r="C8" s="321" t="s">
        <v>1537</v>
      </c>
      <c r="D8" s="321" t="s">
        <v>1587</v>
      </c>
      <c r="E8" s="321" t="s">
        <v>1672</v>
      </c>
      <c r="F8" s="321" t="s">
        <v>1673</v>
      </c>
      <c r="G8" s="206" t="s">
        <v>1441</v>
      </c>
      <c r="H8" s="206" t="s">
        <v>1768</v>
      </c>
      <c r="I8" s="101" t="s">
        <v>1898</v>
      </c>
      <c r="J8" s="101" t="s">
        <v>1443</v>
      </c>
      <c r="K8" s="101" t="s">
        <v>2012</v>
      </c>
      <c r="L8" s="101" t="s">
        <v>2035</v>
      </c>
      <c r="M8" s="101" t="s">
        <v>2192</v>
      </c>
      <c r="N8" s="101" t="s">
        <v>2414</v>
      </c>
    </row>
    <row r="9" spans="1:28">
      <c r="A9" s="321" t="s">
        <v>96</v>
      </c>
      <c r="B9" s="320">
        <v>212328.05499999999</v>
      </c>
      <c r="C9" s="320">
        <v>226376.274</v>
      </c>
      <c r="D9" s="320">
        <v>273905.55499999999</v>
      </c>
      <c r="E9" s="320">
        <v>319521.60800000001</v>
      </c>
      <c r="F9" s="320">
        <v>347108.32400000002</v>
      </c>
      <c r="G9" s="99">
        <v>308391.42800000001</v>
      </c>
      <c r="H9" s="99">
        <v>328178.45299999998</v>
      </c>
      <c r="I9" s="99">
        <v>407331.09899999999</v>
      </c>
      <c r="J9" s="99">
        <v>473399.92349999998</v>
      </c>
      <c r="K9" s="99">
        <v>615686.76500000001</v>
      </c>
      <c r="L9" s="89">
        <v>666326.3125</v>
      </c>
      <c r="M9" s="89">
        <v>1129595.7590000001</v>
      </c>
      <c r="N9" s="89">
        <v>1634905.0730000001</v>
      </c>
    </row>
    <row r="10" spans="1:28">
      <c r="A10" s="321" t="s">
        <v>97</v>
      </c>
      <c r="B10" s="320">
        <v>1262470.50412424</v>
      </c>
      <c r="C10" s="320">
        <v>1445023.8689353999</v>
      </c>
      <c r="D10" s="320">
        <v>1528989.3652675999</v>
      </c>
      <c r="E10" s="320">
        <v>1668452.1807027699</v>
      </c>
      <c r="F10" s="320">
        <v>1891678.81472384</v>
      </c>
      <c r="G10" s="99">
        <v>1871795.61670226</v>
      </c>
      <c r="H10" s="99">
        <v>1938041.8699179599</v>
      </c>
      <c r="I10" s="99">
        <v>2216232.8920046198</v>
      </c>
      <c r="J10" s="99">
        <v>2577002.0965516102</v>
      </c>
      <c r="K10" s="99">
        <v>3038195.5115687</v>
      </c>
      <c r="L10" s="89">
        <v>3331907.7556690001</v>
      </c>
      <c r="M10" s="89">
        <v>4275564.5425738897</v>
      </c>
      <c r="N10" s="89">
        <v>5380347.02725079</v>
      </c>
    </row>
    <row r="11" spans="1:28">
      <c r="A11" s="321" t="s">
        <v>98</v>
      </c>
      <c r="B11" s="320">
        <v>627985.68468201905</v>
      </c>
      <c r="C11" s="320">
        <v>690937.31736152701</v>
      </c>
      <c r="D11" s="320">
        <v>812157.42109320394</v>
      </c>
      <c r="E11" s="320">
        <v>926348.98803722905</v>
      </c>
      <c r="F11" s="320">
        <v>880315.566075849</v>
      </c>
      <c r="G11" s="99">
        <v>831253.87301130802</v>
      </c>
      <c r="H11" s="99">
        <v>890854.04076424695</v>
      </c>
      <c r="I11" s="99">
        <v>1146705.42632571</v>
      </c>
      <c r="J11" s="99">
        <v>1464787.4090302801</v>
      </c>
      <c r="K11" s="99">
        <v>1726179.4175134499</v>
      </c>
      <c r="L11" s="89">
        <v>1824646.9910089001</v>
      </c>
      <c r="M11" s="89">
        <v>2407421.3655230301</v>
      </c>
      <c r="N11" s="89">
        <v>3413521.7474054</v>
      </c>
    </row>
    <row r="12" spans="1:28" ht="13.5" customHeight="1">
      <c r="A12" s="321" t="s">
        <v>100</v>
      </c>
      <c r="B12" s="320">
        <v>6413.6180000000004</v>
      </c>
      <c r="C12" s="320">
        <v>6572.7151999999996</v>
      </c>
      <c r="D12" s="320">
        <v>6572.7151999999996</v>
      </c>
      <c r="E12" s="320">
        <v>6885.8656899999996</v>
      </c>
      <c r="F12" s="320">
        <v>8645.4621800000004</v>
      </c>
      <c r="G12" s="99">
        <v>8727.0113000000001</v>
      </c>
      <c r="H12" s="99">
        <v>8871.0251000000007</v>
      </c>
      <c r="I12" s="99">
        <v>8928.2476999999999</v>
      </c>
      <c r="J12" s="99">
        <v>10083.575000000001</v>
      </c>
      <c r="K12" s="99">
        <v>10940.905500000001</v>
      </c>
      <c r="L12" s="89">
        <v>12199.072249999999</v>
      </c>
      <c r="M12" s="89">
        <v>16629.589</v>
      </c>
      <c r="N12" s="89">
        <v>19658.77</v>
      </c>
    </row>
    <row r="13" spans="1:28">
      <c r="A13" s="319" t="s">
        <v>48</v>
      </c>
      <c r="B13" s="100">
        <v>2109197.8618062586</v>
      </c>
      <c r="C13" s="100">
        <v>2368910.175496927</v>
      </c>
      <c r="D13" s="100">
        <v>2621625.0565608037</v>
      </c>
      <c r="E13" s="100">
        <v>2921208.6424299986</v>
      </c>
      <c r="F13" s="100">
        <v>3127748.1669796887</v>
      </c>
      <c r="G13" s="100">
        <v>3020167.9290135675</v>
      </c>
      <c r="H13" s="100">
        <v>3165945.3887822069</v>
      </c>
      <c r="I13" s="100">
        <v>3779197.66503033</v>
      </c>
      <c r="J13" s="100">
        <v>4525273.0040818909</v>
      </c>
      <c r="K13" s="100">
        <v>5391002.5995821506</v>
      </c>
      <c r="L13" s="100">
        <v>5835080.1314278999</v>
      </c>
      <c r="M13" s="100">
        <v>7829211.2560969191</v>
      </c>
      <c r="N13" s="100">
        <v>10448432.61765619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F2" sqref="F2:G2"/>
    </sheetView>
  </sheetViews>
  <sheetFormatPr defaultColWidth="9.140625" defaultRowHeight="15"/>
  <cols>
    <col min="1" max="1" width="28.28515625" style="84" customWidth="1"/>
    <col min="2" max="2" width="14.5703125" style="84" bestFit="1" customWidth="1"/>
    <col min="3" max="3" width="8.85546875" style="84" bestFit="1" customWidth="1"/>
    <col min="4" max="4" width="10.140625" style="84" bestFit="1" customWidth="1"/>
    <col min="5" max="5" width="8.85546875" style="84" bestFit="1" customWidth="1"/>
    <col min="6" max="6" width="13.140625" style="84" bestFit="1" customWidth="1"/>
    <col min="7" max="7" width="8.85546875" style="84" bestFit="1" customWidth="1"/>
    <col min="8" max="16384" width="9.140625" style="84"/>
  </cols>
  <sheetData>
    <row r="1" spans="1:7" ht="20.25" customHeight="1" thickBot="1">
      <c r="G1" s="347" t="s">
        <v>101</v>
      </c>
    </row>
    <row r="2" spans="1:7" s="34" customFormat="1" ht="16.5" customHeight="1" thickBot="1">
      <c r="A2" s="1248" t="s">
        <v>116</v>
      </c>
      <c r="B2" s="1243" t="s">
        <v>2415</v>
      </c>
      <c r="C2" s="1243"/>
      <c r="D2" s="1243" t="s">
        <v>2193</v>
      </c>
      <c r="E2" s="1243"/>
      <c r="F2" s="1243" t="s">
        <v>2036</v>
      </c>
      <c r="G2" s="1243"/>
    </row>
    <row r="3" spans="1:7" s="34" customFormat="1" ht="17.25">
      <c r="A3" s="1249"/>
      <c r="B3" s="177" t="s">
        <v>102</v>
      </c>
      <c r="C3" s="221" t="s">
        <v>103</v>
      </c>
      <c r="D3" s="177" t="s">
        <v>102</v>
      </c>
      <c r="E3" s="221" t="s">
        <v>103</v>
      </c>
      <c r="F3" s="221" t="s">
        <v>102</v>
      </c>
      <c r="G3" s="346" t="s">
        <v>103</v>
      </c>
    </row>
    <row r="4" spans="1:7" s="34" customFormat="1" ht="17.25">
      <c r="A4" s="343" t="s">
        <v>104</v>
      </c>
      <c r="B4" s="183">
        <v>9298318.015718</v>
      </c>
      <c r="C4" s="334">
        <v>0.19595335459386901</v>
      </c>
      <c r="D4" s="183">
        <v>7034885.7179584997</v>
      </c>
      <c r="E4" s="334">
        <v>0.20838324755710799</v>
      </c>
      <c r="F4" s="344">
        <v>5387279.1028929995</v>
      </c>
      <c r="G4" s="182">
        <v>0.219293308851639</v>
      </c>
    </row>
    <row r="5" spans="1:7" s="34" customFormat="1" ht="17.25">
      <c r="A5" s="343" t="s">
        <v>105</v>
      </c>
      <c r="B5" s="183">
        <v>6564066.8725929204</v>
      </c>
      <c r="C5" s="334">
        <v>0.138331569353594</v>
      </c>
      <c r="D5" s="183">
        <v>4636161.1011873502</v>
      </c>
      <c r="E5" s="334">
        <v>0.137329637636774</v>
      </c>
      <c r="F5" s="344">
        <v>3466145.7501934902</v>
      </c>
      <c r="G5" s="182">
        <v>0.14109210902286401</v>
      </c>
    </row>
    <row r="6" spans="1:7" s="34" customFormat="1" ht="17.25">
      <c r="A6" s="343" t="s">
        <v>106</v>
      </c>
      <c r="B6" s="183">
        <v>3506592.2295340002</v>
      </c>
      <c r="C6" s="334">
        <v>7.3898151193414696E-2</v>
      </c>
      <c r="D6" s="183">
        <v>2398847.187506</v>
      </c>
      <c r="E6" s="334">
        <v>7.1057240638558394E-2</v>
      </c>
      <c r="F6" s="344">
        <v>1843969.3832139999</v>
      </c>
      <c r="G6" s="182">
        <v>7.5060181539316401E-2</v>
      </c>
    </row>
    <row r="7" spans="1:7" s="34" customFormat="1" ht="17.25">
      <c r="A7" s="343" t="s">
        <v>108</v>
      </c>
      <c r="B7" s="183">
        <v>3456359.91172641</v>
      </c>
      <c r="C7" s="334">
        <v>7.2839552082609393E-2</v>
      </c>
      <c r="D7" s="183">
        <v>2228231.96833051</v>
      </c>
      <c r="E7" s="334">
        <v>6.6003376954078499E-2</v>
      </c>
      <c r="F7" s="344">
        <v>1559784.1134991699</v>
      </c>
      <c r="G7" s="182">
        <v>6.3492203171684802E-2</v>
      </c>
    </row>
    <row r="8" spans="1:7" s="34" customFormat="1" ht="17.25">
      <c r="A8" s="343" t="s">
        <v>109</v>
      </c>
      <c r="B8" s="183">
        <v>3077562.75</v>
      </c>
      <c r="C8" s="334">
        <v>6.4856756223675399E-2</v>
      </c>
      <c r="D8" s="183">
        <v>2056121.5</v>
      </c>
      <c r="E8" s="334">
        <v>6.0905221878477099E-2</v>
      </c>
      <c r="F8" s="344">
        <v>951074.25</v>
      </c>
      <c r="G8" s="182">
        <v>3.8714203452739397E-2</v>
      </c>
    </row>
    <row r="9" spans="1:7" s="34" customFormat="1" ht="17.25">
      <c r="A9" s="343" t="s">
        <v>107</v>
      </c>
      <c r="B9" s="183">
        <v>2599872.0681889998</v>
      </c>
      <c r="C9" s="334">
        <v>5.4789871933326698E-2</v>
      </c>
      <c r="D9" s="183">
        <v>1678519.5636132001</v>
      </c>
      <c r="E9" s="334">
        <v>4.9720119384592101E-2</v>
      </c>
      <c r="F9" s="344">
        <v>1430325.4151788</v>
      </c>
      <c r="G9" s="182">
        <v>5.8222488020105698E-2</v>
      </c>
    </row>
    <row r="10" spans="1:7" s="34" customFormat="1" ht="17.25">
      <c r="A10" s="343" t="s">
        <v>117</v>
      </c>
      <c r="B10" s="183">
        <v>1951464.2942216699</v>
      </c>
      <c r="C10" s="334">
        <v>4.1125284613462799E-2</v>
      </c>
      <c r="D10" s="183">
        <v>918795.46601502295</v>
      </c>
      <c r="E10" s="334">
        <v>2.7216018955389401E-2</v>
      </c>
      <c r="F10" s="344">
        <v>743734.61338544602</v>
      </c>
      <c r="G10" s="182">
        <v>3.0274285248968299E-2</v>
      </c>
    </row>
    <row r="11" spans="1:7" s="34" customFormat="1" ht="17.25">
      <c r="A11" s="343" t="s">
        <v>112</v>
      </c>
      <c r="B11" s="183">
        <v>1815874.2155780001</v>
      </c>
      <c r="C11" s="345">
        <v>3.8267850536142602E-2</v>
      </c>
      <c r="D11" s="183">
        <v>1366175.7956439999</v>
      </c>
      <c r="E11" s="334">
        <v>4.0468055977578597E-2</v>
      </c>
      <c r="F11" s="344">
        <v>1132427.0396129999</v>
      </c>
      <c r="G11" s="182">
        <v>4.6096307209411901E-2</v>
      </c>
    </row>
    <row r="12" spans="1:7" s="34" customFormat="1" ht="17.25">
      <c r="A12" s="343" t="s">
        <v>119</v>
      </c>
      <c r="B12" s="183">
        <v>1751785.361795</v>
      </c>
      <c r="C12" s="334">
        <v>3.6917237890971101E-2</v>
      </c>
      <c r="D12" s="183">
        <v>1168170.138635</v>
      </c>
      <c r="E12" s="334">
        <v>3.4602848851770701E-2</v>
      </c>
      <c r="F12" s="344">
        <v>658019.97475499997</v>
      </c>
      <c r="G12" s="182">
        <v>2.6785205443877299E-2</v>
      </c>
    </row>
    <row r="13" spans="1:7" s="34" customFormat="1" ht="18" thickBot="1">
      <c r="A13" s="343" t="s">
        <v>110</v>
      </c>
      <c r="B13" s="342">
        <v>1599112.8</v>
      </c>
      <c r="C13" s="341">
        <v>3.3699806460082402E-2</v>
      </c>
      <c r="D13" s="342">
        <v>1093903.2</v>
      </c>
      <c r="E13" s="341">
        <v>3.2402957271531002E-2</v>
      </c>
      <c r="F13" s="340">
        <v>765105.6</v>
      </c>
      <c r="G13" s="339">
        <v>3.1144207574992401E-2</v>
      </c>
    </row>
    <row r="14" spans="1:7" s="34" customFormat="1" ht="18" thickTop="1">
      <c r="A14" s="335" t="s">
        <v>48</v>
      </c>
      <c r="B14" s="337">
        <v>35621008.519354999</v>
      </c>
      <c r="C14" s="338">
        <v>0.75067943488114808</v>
      </c>
      <c r="D14" s="337">
        <v>24579811.638889577</v>
      </c>
      <c r="E14" s="338">
        <v>0.72808872510585776</v>
      </c>
      <c r="F14" s="337">
        <v>17937865.242731906</v>
      </c>
      <c r="G14" s="336">
        <v>0.7301744995355991</v>
      </c>
    </row>
    <row r="15" spans="1:7" s="34" customFormat="1" ht="18" thickBot="1">
      <c r="A15" s="335" t="s">
        <v>114</v>
      </c>
      <c r="B15" s="183">
        <v>11830682.394483268</v>
      </c>
      <c r="C15" s="334">
        <v>0.24932056511885325</v>
      </c>
      <c r="D15" s="216">
        <v>9179551.4597711153</v>
      </c>
      <c r="E15" s="333">
        <v>0.27191127489414313</v>
      </c>
      <c r="F15" s="216">
        <v>6628680.499608621</v>
      </c>
      <c r="G15" s="186">
        <v>0.26982550046440057</v>
      </c>
    </row>
    <row r="16" spans="1:7" s="34" customFormat="1" ht="18" thickBot="1">
      <c r="A16" s="332" t="s">
        <v>115</v>
      </c>
      <c r="B16" s="331">
        <v>47451690.913838267</v>
      </c>
      <c r="C16" s="330">
        <v>1.0000000000000013</v>
      </c>
      <c r="D16" s="328">
        <v>33759363.098660693</v>
      </c>
      <c r="E16" s="329">
        <v>1.0000000000000009</v>
      </c>
      <c r="F16" s="328">
        <v>24566545.742340527</v>
      </c>
      <c r="G16" s="327">
        <v>0.99999999999999967</v>
      </c>
    </row>
    <row r="17" spans="1:7" s="34" customFormat="1"/>
    <row r="18" spans="1:7" s="34" customFormat="1"/>
    <row r="19" spans="1:7" s="34" customFormat="1"/>
    <row r="20" spans="1:7" s="34" customFormat="1">
      <c r="A20" s="1244"/>
      <c r="B20" s="1245"/>
      <c r="C20" s="1245"/>
      <c r="D20" s="1245"/>
      <c r="E20" s="102"/>
      <c r="F20" s="102"/>
      <c r="G20" s="102"/>
    </row>
    <row r="21" spans="1:7" s="34" customFormat="1" ht="25.5" customHeight="1">
      <c r="A21" s="103"/>
      <c r="B21" s="1246" t="s">
        <v>2415</v>
      </c>
      <c r="C21" s="1246"/>
      <c r="D21" s="1246" t="s">
        <v>2193</v>
      </c>
      <c r="E21" s="1246"/>
      <c r="F21" s="1246" t="s">
        <v>2036</v>
      </c>
      <c r="G21" s="1247"/>
    </row>
    <row r="22" spans="1:7" s="34" customFormat="1" ht="25.5" customHeight="1">
      <c r="A22" s="107" t="s">
        <v>116</v>
      </c>
      <c r="B22" s="108" t="s">
        <v>102</v>
      </c>
      <c r="C22" s="108" t="s">
        <v>103</v>
      </c>
      <c r="D22" s="108" t="s">
        <v>102</v>
      </c>
      <c r="E22" s="108" t="s">
        <v>103</v>
      </c>
      <c r="F22" s="108" t="s">
        <v>102</v>
      </c>
      <c r="G22" s="109" t="s">
        <v>103</v>
      </c>
    </row>
    <row r="23" spans="1:7" s="34" customFormat="1">
      <c r="A23" s="587" t="s">
        <v>16</v>
      </c>
      <c r="B23" s="121">
        <v>47451690.9138382</v>
      </c>
      <c r="C23" s="326">
        <v>1</v>
      </c>
      <c r="D23" s="121">
        <v>33759363.0986607</v>
      </c>
      <c r="E23" s="325">
        <v>1</v>
      </c>
      <c r="F23" s="121">
        <v>24566545.742340501</v>
      </c>
      <c r="G23" s="666">
        <v>1</v>
      </c>
    </row>
    <row r="24" spans="1:7" s="34" customFormat="1">
      <c r="A24" s="585" t="s">
        <v>104</v>
      </c>
      <c r="B24" s="121">
        <v>9298318.015718</v>
      </c>
      <c r="C24" s="326">
        <v>0.19595335459386901</v>
      </c>
      <c r="D24" s="121">
        <v>7034885.7179584997</v>
      </c>
      <c r="E24" s="325">
        <v>0.20838324755710799</v>
      </c>
      <c r="F24" s="121">
        <v>5387279.1028929995</v>
      </c>
      <c r="G24" s="667">
        <v>0.219293308851639</v>
      </c>
    </row>
    <row r="25" spans="1:7" s="34" customFormat="1" ht="15" customHeight="1">
      <c r="A25" s="585" t="s">
        <v>105</v>
      </c>
      <c r="B25" s="121">
        <v>6564066.8725929204</v>
      </c>
      <c r="C25" s="326">
        <v>0.138331569353594</v>
      </c>
      <c r="D25" s="121">
        <v>4636161.1011873502</v>
      </c>
      <c r="E25" s="325">
        <v>0.137329637636774</v>
      </c>
      <c r="F25" s="121">
        <v>3466145.7501934902</v>
      </c>
      <c r="G25" s="667">
        <v>0.14109210902286401</v>
      </c>
    </row>
    <row r="26" spans="1:7" s="34" customFormat="1" ht="15" customHeight="1">
      <c r="A26" s="585" t="s">
        <v>106</v>
      </c>
      <c r="B26" s="121">
        <v>3506592.2295340002</v>
      </c>
      <c r="C26" s="326">
        <v>7.3898151193414696E-2</v>
      </c>
      <c r="D26" s="121">
        <v>2398847.187506</v>
      </c>
      <c r="E26" s="325">
        <v>7.1057240638558394E-2</v>
      </c>
      <c r="F26" s="121">
        <v>1843969.3832139999</v>
      </c>
      <c r="G26" s="667">
        <v>7.5060181539316401E-2</v>
      </c>
    </row>
    <row r="27" spans="1:7" s="34" customFormat="1" ht="15" customHeight="1">
      <c r="A27" s="585" t="s">
        <v>108</v>
      </c>
      <c r="B27" s="121">
        <v>3456359.91172641</v>
      </c>
      <c r="C27" s="326">
        <v>7.2839552082609393E-2</v>
      </c>
      <c r="D27" s="121">
        <v>2228231.96833051</v>
      </c>
      <c r="E27" s="325">
        <v>6.6003376954078499E-2</v>
      </c>
      <c r="F27" s="121">
        <v>1559784.1134991699</v>
      </c>
      <c r="G27" s="667">
        <v>6.3492203171684802E-2</v>
      </c>
    </row>
    <row r="28" spans="1:7" s="34" customFormat="1" ht="15" customHeight="1">
      <c r="A28" s="585" t="s">
        <v>109</v>
      </c>
      <c r="B28" s="121">
        <v>3077562.75</v>
      </c>
      <c r="C28" s="326">
        <v>6.4856756223675399E-2</v>
      </c>
      <c r="D28" s="121">
        <v>2056121.5</v>
      </c>
      <c r="E28" s="325">
        <v>6.0905221878477099E-2</v>
      </c>
      <c r="F28" s="121">
        <v>951074.25</v>
      </c>
      <c r="G28" s="667">
        <v>3.8714203452739397E-2</v>
      </c>
    </row>
    <row r="29" spans="1:7" s="34" customFormat="1" ht="15" customHeight="1">
      <c r="A29" s="585" t="s">
        <v>107</v>
      </c>
      <c r="B29" s="121">
        <v>2599872.0681889998</v>
      </c>
      <c r="C29" s="326">
        <v>5.4789871933326698E-2</v>
      </c>
      <c r="D29" s="121">
        <v>1678519.5636132001</v>
      </c>
      <c r="E29" s="325">
        <v>4.9720119384592101E-2</v>
      </c>
      <c r="F29" s="121">
        <v>1430325.4151788</v>
      </c>
      <c r="G29" s="667">
        <v>5.8222488020105698E-2</v>
      </c>
    </row>
    <row r="30" spans="1:7" s="34" customFormat="1" ht="15" customHeight="1">
      <c r="A30" s="585" t="s">
        <v>117</v>
      </c>
      <c r="B30" s="121">
        <v>1951464.2942216699</v>
      </c>
      <c r="C30" s="326">
        <v>4.1125284613462799E-2</v>
      </c>
      <c r="D30" s="121">
        <v>918795.46601502295</v>
      </c>
      <c r="E30" s="325">
        <v>2.7216018955389401E-2</v>
      </c>
      <c r="F30" s="121">
        <v>743734.61338544602</v>
      </c>
      <c r="G30" s="667">
        <v>3.0274285248968299E-2</v>
      </c>
    </row>
    <row r="31" spans="1:7" s="34" customFormat="1" ht="15" customHeight="1">
      <c r="A31" s="585" t="s">
        <v>112</v>
      </c>
      <c r="B31" s="121">
        <v>1815874.2155780001</v>
      </c>
      <c r="C31" s="326">
        <v>3.8267850536142602E-2</v>
      </c>
      <c r="D31" s="121">
        <v>1366175.7956439999</v>
      </c>
      <c r="E31" s="325">
        <v>4.0468055977578597E-2</v>
      </c>
      <c r="F31" s="121">
        <v>1132427.0396129999</v>
      </c>
      <c r="G31" s="667">
        <v>4.6096307209411901E-2</v>
      </c>
    </row>
    <row r="32" spans="1:7" s="34" customFormat="1" ht="15" customHeight="1">
      <c r="A32" s="585" t="s">
        <v>119</v>
      </c>
      <c r="B32" s="121">
        <v>1751785.361795</v>
      </c>
      <c r="C32" s="326">
        <v>3.6917237890971101E-2</v>
      </c>
      <c r="D32" s="121">
        <v>1168170.138635</v>
      </c>
      <c r="E32" s="325">
        <v>3.4602848851770701E-2</v>
      </c>
      <c r="F32" s="121">
        <v>658019.97475499997</v>
      </c>
      <c r="G32" s="667">
        <v>2.6785205443877299E-2</v>
      </c>
    </row>
    <row r="33" spans="1:7" s="34" customFormat="1" ht="15" customHeight="1">
      <c r="A33" s="585" t="s">
        <v>110</v>
      </c>
      <c r="B33" s="121">
        <v>1599112.8</v>
      </c>
      <c r="C33" s="326">
        <v>3.3699806460082402E-2</v>
      </c>
      <c r="D33" s="121">
        <v>1093903.2</v>
      </c>
      <c r="E33" s="325">
        <v>3.2402957271531002E-2</v>
      </c>
      <c r="F33" s="121">
        <v>765105.6</v>
      </c>
      <c r="G33" s="667">
        <v>3.1144207574992401E-2</v>
      </c>
    </row>
    <row r="34" spans="1:7" s="34" customFormat="1" ht="15" customHeight="1">
      <c r="A34" s="585" t="s">
        <v>123</v>
      </c>
      <c r="B34" s="121">
        <v>1309628.69688585</v>
      </c>
      <c r="C34" s="326">
        <v>2.7599199768536E-2</v>
      </c>
      <c r="D34" s="121">
        <v>901884.99620589195</v>
      </c>
      <c r="E34" s="325">
        <v>2.6715106963664002E-2</v>
      </c>
      <c r="F34" s="121">
        <v>628096.40457684302</v>
      </c>
      <c r="G34" s="667">
        <v>2.55671436743472E-2</v>
      </c>
    </row>
    <row r="35" spans="1:7" s="34" customFormat="1" ht="15" customHeight="1">
      <c r="A35" s="585" t="s">
        <v>113</v>
      </c>
      <c r="B35" s="121">
        <v>1206147.1324992101</v>
      </c>
      <c r="C35" s="326">
        <v>2.5418422595083302E-2</v>
      </c>
      <c r="D35" s="121">
        <v>944347.95182871795</v>
      </c>
      <c r="E35" s="325">
        <v>2.79729196628767E-2</v>
      </c>
      <c r="F35" s="121">
        <v>686221.86679927399</v>
      </c>
      <c r="G35" s="667">
        <v>2.79331849905365E-2</v>
      </c>
    </row>
    <row r="36" spans="1:7" s="34" customFormat="1" ht="15" customHeight="1">
      <c r="A36" s="585" t="s">
        <v>122</v>
      </c>
      <c r="B36" s="121">
        <v>873212.10915759997</v>
      </c>
      <c r="C36" s="326">
        <v>1.84021284034569E-2</v>
      </c>
      <c r="D36" s="121">
        <v>634859.36165903998</v>
      </c>
      <c r="E36" s="325">
        <v>1.8805430653525201E-2</v>
      </c>
      <c r="F36" s="121">
        <v>508848.71312119998</v>
      </c>
      <c r="G36" s="667">
        <v>2.0713075352885201E-2</v>
      </c>
    </row>
    <row r="37" spans="1:7" s="34" customFormat="1" ht="15" customHeight="1">
      <c r="A37" s="585" t="s">
        <v>121</v>
      </c>
      <c r="B37" s="121">
        <v>854388.78866324096</v>
      </c>
      <c r="C37" s="326">
        <v>1.8005444531252301E-2</v>
      </c>
      <c r="D37" s="121">
        <v>679773.60706140101</v>
      </c>
      <c r="E37" s="325">
        <v>2.0135854016996201E-2</v>
      </c>
      <c r="F37" s="121">
        <v>510815.65904295299</v>
      </c>
      <c r="G37" s="667">
        <v>2.0793141388313299E-2</v>
      </c>
    </row>
    <row r="38" spans="1:7" s="34" customFormat="1" ht="15" customHeight="1">
      <c r="A38" s="585" t="s">
        <v>111</v>
      </c>
      <c r="B38" s="121">
        <v>791412.94739999995</v>
      </c>
      <c r="C38" s="326">
        <v>1.6678287583829901E-2</v>
      </c>
      <c r="D38" s="121">
        <v>647822.67175199999</v>
      </c>
      <c r="E38" s="325">
        <v>1.91894222014426E-2</v>
      </c>
      <c r="F38" s="121">
        <v>440741.388232</v>
      </c>
      <c r="G38" s="667">
        <v>1.7940714696099098E-2</v>
      </c>
    </row>
    <row r="39" spans="1:7" s="34" customFormat="1" ht="15" customHeight="1">
      <c r="A39" s="585" t="s">
        <v>118</v>
      </c>
      <c r="B39" s="121">
        <v>786838.01962000004</v>
      </c>
      <c r="C39" s="326">
        <v>1.6581875260224602E-2</v>
      </c>
      <c r="D39" s="121">
        <v>649614.61315999995</v>
      </c>
      <c r="E39" s="325">
        <v>1.9242502035998799E-2</v>
      </c>
      <c r="F39" s="121">
        <v>454387.90756999998</v>
      </c>
      <c r="G39" s="667">
        <v>1.8496206684314599E-2</v>
      </c>
    </row>
    <row r="40" spans="1:7" s="34" customFormat="1" ht="15" customHeight="1">
      <c r="A40" s="585" t="s">
        <v>127</v>
      </c>
      <c r="B40" s="121">
        <v>727046.71700299997</v>
      </c>
      <c r="C40" s="326">
        <v>1.5321829485974599E-2</v>
      </c>
      <c r="D40" s="121">
        <v>541732.549658</v>
      </c>
      <c r="E40" s="325">
        <v>1.6046882995831499E-2</v>
      </c>
      <c r="F40" s="121">
        <v>405999.418611</v>
      </c>
      <c r="G40" s="667">
        <v>1.6526516298596201E-2</v>
      </c>
    </row>
    <row r="41" spans="1:7" s="34" customFormat="1" ht="15" customHeight="1">
      <c r="A41" s="585" t="s">
        <v>120</v>
      </c>
      <c r="B41" s="121">
        <v>718674.88571932598</v>
      </c>
      <c r="C41" s="326">
        <v>1.51454009726288E-2</v>
      </c>
      <c r="D41" s="121">
        <v>607098.841538148</v>
      </c>
      <c r="E41" s="325">
        <v>1.7983124852323801E-2</v>
      </c>
      <c r="F41" s="121">
        <v>409126.156033932</v>
      </c>
      <c r="G41" s="667">
        <v>1.66537925325334E-2</v>
      </c>
    </row>
    <row r="42" spans="1:7" s="34" customFormat="1" ht="15" customHeight="1">
      <c r="A42" s="585" t="s">
        <v>125</v>
      </c>
      <c r="B42" s="121">
        <v>569577.41745875997</v>
      </c>
      <c r="C42" s="326">
        <v>1.20033112938586E-2</v>
      </c>
      <c r="D42" s="121">
        <v>451637.43230183999</v>
      </c>
      <c r="E42" s="325">
        <v>1.33781384139844E-2</v>
      </c>
      <c r="F42" s="121">
        <v>319937.05813580001</v>
      </c>
      <c r="G42" s="667">
        <v>1.3023282210343001E-2</v>
      </c>
    </row>
    <row r="43" spans="1:7" s="34" customFormat="1" ht="15" customHeight="1">
      <c r="A43" s="585" t="s">
        <v>124</v>
      </c>
      <c r="B43" s="121">
        <v>385804.430400857</v>
      </c>
      <c r="C43" s="326">
        <v>8.1304674916936603E-3</v>
      </c>
      <c r="D43" s="121">
        <v>329394.163058342</v>
      </c>
      <c r="E43" s="325">
        <v>9.7571201830940393E-3</v>
      </c>
      <c r="F43" s="121">
        <v>251338.05521253601</v>
      </c>
      <c r="G43" s="667">
        <v>1.02309074238041E-2</v>
      </c>
    </row>
    <row r="44" spans="1:7" s="34" customFormat="1" ht="15" customHeight="1">
      <c r="A44" s="585" t="s">
        <v>138</v>
      </c>
      <c r="B44" s="121">
        <v>366655.26243955799</v>
      </c>
      <c r="C44" s="326">
        <v>7.7269166889188997E-3</v>
      </c>
      <c r="D44" s="121">
        <v>288856.10694738198</v>
      </c>
      <c r="E44" s="325">
        <v>8.5563257251983493E-3</v>
      </c>
      <c r="F44" s="121">
        <v>204357.529834196</v>
      </c>
      <c r="G44" s="667">
        <v>8.3185292705593907E-3</v>
      </c>
    </row>
    <row r="45" spans="1:7" s="34" customFormat="1" ht="15" customHeight="1">
      <c r="A45" s="585" t="s">
        <v>126</v>
      </c>
      <c r="B45" s="121">
        <v>347333.75457473099</v>
      </c>
      <c r="C45" s="326">
        <v>7.3197339838829397E-3</v>
      </c>
      <c r="D45" s="121">
        <v>283317.52572571399</v>
      </c>
      <c r="E45" s="325">
        <v>8.3922651294613508E-3</v>
      </c>
      <c r="F45" s="121">
        <v>238577.020259535</v>
      </c>
      <c r="G45" s="667">
        <v>9.7114597535113197E-3</v>
      </c>
    </row>
    <row r="46" spans="1:7" s="34" customFormat="1" ht="15" customHeight="1">
      <c r="A46" s="585" t="s">
        <v>128</v>
      </c>
      <c r="B46" s="121">
        <v>320665.93228246598</v>
      </c>
      <c r="C46" s="326">
        <v>6.7577345739844004E-3</v>
      </c>
      <c r="D46" s="121">
        <v>268108.74545372202</v>
      </c>
      <c r="E46" s="325">
        <v>7.9417595844501806E-3</v>
      </c>
      <c r="F46" s="121">
        <v>201472.55109441801</v>
      </c>
      <c r="G46" s="667">
        <v>8.2010940083928601E-3</v>
      </c>
    </row>
    <row r="47" spans="1:7" s="34" customFormat="1" ht="15" customHeight="1">
      <c r="A47" s="585" t="s">
        <v>132</v>
      </c>
      <c r="B47" s="121">
        <v>276572.19628952403</v>
      </c>
      <c r="C47" s="326">
        <v>5.8285003329326601E-3</v>
      </c>
      <c r="D47" s="121">
        <v>192879.888586863</v>
      </c>
      <c r="E47" s="325">
        <v>5.71337462804549E-3</v>
      </c>
      <c r="F47" s="121">
        <v>142207.047770757</v>
      </c>
      <c r="G47" s="667">
        <v>5.7886464488030396E-3</v>
      </c>
    </row>
    <row r="48" spans="1:7" s="34" customFormat="1" ht="15" customHeight="1">
      <c r="A48" s="585" t="s">
        <v>148</v>
      </c>
      <c r="B48" s="121">
        <v>245251.14290000001</v>
      </c>
      <c r="C48" s="326">
        <v>5.1684384302620899E-3</v>
      </c>
      <c r="D48" s="121">
        <v>193007.85569999999</v>
      </c>
      <c r="E48" s="325">
        <v>5.7171651946140304E-3</v>
      </c>
      <c r="F48" s="121">
        <v>143556.3947</v>
      </c>
      <c r="G48" s="667">
        <v>5.8435726457293502E-3</v>
      </c>
    </row>
    <row r="49" spans="1:7" s="34" customFormat="1" ht="15" customHeight="1">
      <c r="A49" s="585" t="s">
        <v>130</v>
      </c>
      <c r="B49" s="121">
        <v>219157.08598074401</v>
      </c>
      <c r="C49" s="326">
        <v>4.6185305889032396E-3</v>
      </c>
      <c r="D49" s="121">
        <v>185513.01826139199</v>
      </c>
      <c r="E49" s="325">
        <v>5.4951575276830896E-3</v>
      </c>
      <c r="F49" s="121">
        <v>136490.827722452</v>
      </c>
      <c r="G49" s="667">
        <v>5.5559633476353803E-3</v>
      </c>
    </row>
    <row r="50" spans="1:7" s="34" customFormat="1" ht="15" customHeight="1">
      <c r="A50" s="585" t="s">
        <v>133</v>
      </c>
      <c r="B50" s="121">
        <v>216139.696691966</v>
      </c>
      <c r="C50" s="326">
        <v>4.5549419320889501E-3</v>
      </c>
      <c r="D50" s="121">
        <v>168506.479198916</v>
      </c>
      <c r="E50" s="325">
        <v>4.9913998290329496E-3</v>
      </c>
      <c r="F50" s="121">
        <v>110865.368542286</v>
      </c>
      <c r="G50" s="667">
        <v>4.5128594677113698E-3</v>
      </c>
    </row>
    <row r="51" spans="1:7" s="34" customFormat="1" ht="15" customHeight="1">
      <c r="A51" s="585" t="s">
        <v>135</v>
      </c>
      <c r="B51" s="121">
        <v>198888.517060296</v>
      </c>
      <c r="C51" s="326">
        <v>4.1913894579949399E-3</v>
      </c>
      <c r="D51" s="121">
        <v>131080.36068425601</v>
      </c>
      <c r="E51" s="325">
        <v>3.8827853565002899E-3</v>
      </c>
      <c r="F51" s="121">
        <v>41655.21514</v>
      </c>
      <c r="G51" s="667">
        <v>1.69560733433545E-3</v>
      </c>
    </row>
    <row r="52" spans="1:7" s="34" customFormat="1" ht="15" customHeight="1">
      <c r="A52" s="585" t="s">
        <v>129</v>
      </c>
      <c r="B52" s="121">
        <v>193083.3769879</v>
      </c>
      <c r="C52" s="326">
        <v>4.0690515610602102E-3</v>
      </c>
      <c r="D52" s="121">
        <v>181021.7769879</v>
      </c>
      <c r="E52" s="325">
        <v>5.3621206199557098E-3</v>
      </c>
      <c r="F52" s="121">
        <v>129480.7769879</v>
      </c>
      <c r="G52" s="667">
        <v>5.2706138805969499E-3</v>
      </c>
    </row>
    <row r="53" spans="1:7" s="34" customFormat="1" ht="15" customHeight="1">
      <c r="A53" s="585" t="s">
        <v>151</v>
      </c>
      <c r="B53" s="121">
        <v>192900.86162956501</v>
      </c>
      <c r="C53" s="326">
        <v>4.0652052206070002E-3</v>
      </c>
      <c r="D53" s="121">
        <v>68851.790832429004</v>
      </c>
      <c r="E53" s="325">
        <v>2.03948725665268E-3</v>
      </c>
      <c r="F53" s="121">
        <v>52225.564971721004</v>
      </c>
      <c r="G53" s="667">
        <v>2.1258814942676299E-3</v>
      </c>
    </row>
    <row r="54" spans="1:7" s="34" customFormat="1" ht="15" customHeight="1">
      <c r="A54" s="585" t="s">
        <v>150</v>
      </c>
      <c r="B54" s="121">
        <v>166303.81383200001</v>
      </c>
      <c r="C54" s="326">
        <v>3.5046973169822501E-3</v>
      </c>
      <c r="D54" s="121">
        <v>116108.35</v>
      </c>
      <c r="E54" s="325">
        <v>3.43929326097406E-3</v>
      </c>
      <c r="F54" s="121">
        <v>76182.05</v>
      </c>
      <c r="G54" s="667">
        <v>3.1010485071452298E-3</v>
      </c>
    </row>
    <row r="55" spans="1:7" s="34" customFormat="1" ht="15" customHeight="1">
      <c r="A55" s="585" t="s">
        <v>134</v>
      </c>
      <c r="B55" s="121">
        <v>135285.35</v>
      </c>
      <c r="C55" s="326">
        <v>2.85101220619615E-3</v>
      </c>
      <c r="D55" s="121">
        <v>110603.62</v>
      </c>
      <c r="E55" s="325">
        <v>3.2762353862175798E-3</v>
      </c>
      <c r="F55" s="121">
        <v>78536.58</v>
      </c>
      <c r="G55" s="667">
        <v>3.1968914483830701E-3</v>
      </c>
    </row>
    <row r="56" spans="1:7" s="34" customFormat="1" ht="15" customHeight="1">
      <c r="A56" s="585" t="s">
        <v>131</v>
      </c>
      <c r="B56" s="121">
        <v>130804.8</v>
      </c>
      <c r="C56" s="326">
        <v>2.7565888060240599E-3</v>
      </c>
      <c r="D56" s="121">
        <v>111017.8</v>
      </c>
      <c r="E56" s="325">
        <v>3.2885039826004402E-3</v>
      </c>
      <c r="F56" s="121">
        <v>66670.399999999994</v>
      </c>
      <c r="G56" s="667">
        <v>2.7138695321374902E-3</v>
      </c>
    </row>
    <row r="57" spans="1:7" s="34" customFormat="1" ht="15" customHeight="1">
      <c r="A57" s="585" t="s">
        <v>152</v>
      </c>
      <c r="B57" s="121">
        <v>124556.8</v>
      </c>
      <c r="C57" s="326">
        <v>2.62491805036342E-3</v>
      </c>
      <c r="D57" s="121">
        <v>109088</v>
      </c>
      <c r="E57" s="325">
        <v>3.2313405819059402E-3</v>
      </c>
      <c r="F57" s="121">
        <v>92384</v>
      </c>
      <c r="G57" s="667">
        <v>3.7605612514247698E-3</v>
      </c>
    </row>
    <row r="58" spans="1:7" s="34" customFormat="1" ht="15" customHeight="1">
      <c r="A58" s="585" t="s">
        <v>141</v>
      </c>
      <c r="B58" s="121">
        <v>93157.249256800002</v>
      </c>
      <c r="C58" s="326">
        <v>1.9632018893900498E-3</v>
      </c>
      <c r="D58" s="121">
        <v>73599.378711800004</v>
      </c>
      <c r="E58" s="325">
        <v>2.1801175127832899E-3</v>
      </c>
      <c r="F58" s="121">
        <v>55608.631187799998</v>
      </c>
      <c r="G58" s="667">
        <v>2.2635917874265199E-3</v>
      </c>
    </row>
    <row r="59" spans="1:7" s="34" customFormat="1" ht="15" customHeight="1">
      <c r="A59" s="585" t="s">
        <v>137</v>
      </c>
      <c r="B59" s="121">
        <v>87686.020055000001</v>
      </c>
      <c r="C59" s="326">
        <v>1.8479008517150301E-3</v>
      </c>
      <c r="D59" s="121">
        <v>69471.236225999994</v>
      </c>
      <c r="E59" s="325">
        <v>2.0578361038083698E-3</v>
      </c>
      <c r="F59" s="121">
        <v>59290.542456000003</v>
      </c>
      <c r="G59" s="667">
        <v>2.4134667965880299E-3</v>
      </c>
    </row>
    <row r="60" spans="1:7" s="34" customFormat="1" ht="15" customHeight="1">
      <c r="A60" s="585" t="s">
        <v>143</v>
      </c>
      <c r="B60" s="121">
        <v>63980.013185999996</v>
      </c>
      <c r="C60" s="326">
        <v>1.3483189313985399E-3</v>
      </c>
      <c r="D60" s="121">
        <v>49208.10615</v>
      </c>
      <c r="E60" s="325">
        <v>1.4576135813401099E-3</v>
      </c>
      <c r="F60" s="121">
        <v>41829.492522</v>
      </c>
      <c r="G60" s="667">
        <v>1.70270142822345E-3</v>
      </c>
    </row>
    <row r="61" spans="1:7" s="34" customFormat="1" ht="15" customHeight="1">
      <c r="A61" s="585" t="s">
        <v>139</v>
      </c>
      <c r="B61" s="121">
        <v>51789.545151660001</v>
      </c>
      <c r="C61" s="326">
        <v>1.0914162204609E-3</v>
      </c>
      <c r="D61" s="121">
        <v>32331.70181898</v>
      </c>
      <c r="E61" s="325">
        <v>9.5771065717358602E-4</v>
      </c>
      <c r="F61" s="121">
        <v>21603.692547179999</v>
      </c>
      <c r="G61" s="667">
        <v>8.7939479867313796E-4</v>
      </c>
    </row>
    <row r="62" spans="1:7" s="34" customFormat="1" ht="15" customHeight="1">
      <c r="A62" s="585" t="s">
        <v>153</v>
      </c>
      <c r="B62" s="121">
        <v>36071.19</v>
      </c>
      <c r="C62" s="326">
        <v>7.6016658848885503E-4</v>
      </c>
      <c r="D62" s="121">
        <v>39074.129999999997</v>
      </c>
      <c r="E62" s="325">
        <v>1.1574308995642799E-3</v>
      </c>
      <c r="F62" s="121">
        <v>26651.7</v>
      </c>
      <c r="G62" s="667">
        <v>1.08487779598846E-3</v>
      </c>
    </row>
    <row r="63" spans="1:7" s="34" customFormat="1" ht="15" customHeight="1">
      <c r="A63" s="585" t="s">
        <v>146</v>
      </c>
      <c r="B63" s="121">
        <v>35960.527999999998</v>
      </c>
      <c r="C63" s="326">
        <v>7.5783449035138404E-4</v>
      </c>
      <c r="D63" s="121">
        <v>33427.188000000002</v>
      </c>
      <c r="E63" s="325">
        <v>9.9016050457794791E-4</v>
      </c>
      <c r="F63" s="121">
        <v>24906.224999999999</v>
      </c>
      <c r="G63" s="667">
        <v>1.01382690351432E-3</v>
      </c>
    </row>
    <row r="64" spans="1:7" ht="15" customHeight="1">
      <c r="A64" s="585" t="s">
        <v>140</v>
      </c>
      <c r="B64" s="121">
        <v>26607.24</v>
      </c>
      <c r="C64" s="326">
        <v>5.6072269475734501E-4</v>
      </c>
      <c r="D64" s="121">
        <v>22263.119999999999</v>
      </c>
      <c r="E64" s="325">
        <v>6.5946504781315798E-4</v>
      </c>
      <c r="F64" s="121">
        <v>16436.97</v>
      </c>
      <c r="G64" s="667">
        <v>6.6907941280775298E-4</v>
      </c>
    </row>
    <row r="65" spans="1:7" ht="15" customHeight="1">
      <c r="A65" s="585" t="s">
        <v>144</v>
      </c>
      <c r="B65" s="121">
        <v>22314.917141235001</v>
      </c>
      <c r="C65" s="326">
        <v>4.7026600552030801E-4</v>
      </c>
      <c r="D65" s="121">
        <v>16186.279798378</v>
      </c>
      <c r="E65" s="325">
        <v>4.7946046111930801E-4</v>
      </c>
      <c r="F65" s="121">
        <v>13645.199512834</v>
      </c>
      <c r="G65" s="667">
        <v>5.5543826372449505E-4</v>
      </c>
    </row>
    <row r="66" spans="1:7" ht="15" customHeight="1">
      <c r="A66" s="585" t="s">
        <v>145</v>
      </c>
      <c r="B66" s="121">
        <v>18725.96</v>
      </c>
      <c r="C66" s="326">
        <v>3.9463209085640802E-4</v>
      </c>
      <c r="D66" s="121">
        <v>14072.08</v>
      </c>
      <c r="E66" s="325">
        <v>4.1683487804182798E-4</v>
      </c>
      <c r="F66" s="121">
        <v>8810.1200000000008</v>
      </c>
      <c r="G66" s="667">
        <v>3.5862266076812398E-4</v>
      </c>
    </row>
    <row r="67" spans="1:7" ht="15" customHeight="1">
      <c r="A67" s="585" t="s">
        <v>142</v>
      </c>
      <c r="B67" s="121">
        <v>12999.62</v>
      </c>
      <c r="C67" s="326">
        <v>2.7395483173833399E-4</v>
      </c>
      <c r="D67" s="121">
        <v>10119.620000000001</v>
      </c>
      <c r="E67" s="325">
        <v>2.9975743234331002E-4</v>
      </c>
      <c r="F67" s="121">
        <v>8643.6200000000008</v>
      </c>
      <c r="G67" s="667">
        <v>3.5184515115214998E-4</v>
      </c>
    </row>
    <row r="68" spans="1:7" ht="15" customHeight="1">
      <c r="A68" s="585" t="s">
        <v>136</v>
      </c>
      <c r="B68" s="121">
        <v>9313.4</v>
      </c>
      <c r="C68" s="326">
        <v>1.9627119330502E-4</v>
      </c>
      <c r="D68" s="121">
        <v>9313.4</v>
      </c>
      <c r="E68" s="325">
        <v>2.7587605763716201E-4</v>
      </c>
      <c r="F68" s="121">
        <v>9313.4</v>
      </c>
      <c r="G68" s="667">
        <v>3.7910905740192499E-4</v>
      </c>
    </row>
    <row r="69" spans="1:7" ht="15" customHeight="1">
      <c r="A69" s="585" t="s">
        <v>155</v>
      </c>
      <c r="B69" s="121">
        <v>7181.44</v>
      </c>
      <c r="C69" s="326">
        <v>1.5134213052681099E-4</v>
      </c>
      <c r="D69" s="121">
        <v>5367.04</v>
      </c>
      <c r="E69" s="325">
        <v>1.58979302551265E-4</v>
      </c>
      <c r="F69" s="121">
        <v>4023.04</v>
      </c>
      <c r="G69" s="667">
        <v>1.6376091462733699E-4</v>
      </c>
    </row>
    <row r="70" spans="1:7" ht="15" customHeight="1">
      <c r="A70" s="585" t="s">
        <v>1675</v>
      </c>
      <c r="B70" s="121">
        <v>5606.726216</v>
      </c>
      <c r="C70" s="326">
        <v>1.18156510506245E-4</v>
      </c>
      <c r="D70" s="121">
        <v>6228.8124639999996</v>
      </c>
      <c r="E70" s="325">
        <v>1.84506219675901E-4</v>
      </c>
      <c r="F70" s="121">
        <v>5205.2520240000003</v>
      </c>
      <c r="G70" s="667">
        <v>2.11883757635032E-4</v>
      </c>
    </row>
    <row r="71" spans="1:7" ht="15" customHeight="1">
      <c r="A71" s="585" t="s">
        <v>1739</v>
      </c>
      <c r="B71" s="121">
        <v>2926.95</v>
      </c>
      <c r="C71" s="326">
        <v>6.1682733399631495E-5</v>
      </c>
      <c r="D71" s="121">
        <v>2730</v>
      </c>
      <c r="E71" s="325">
        <v>8.0866454500982797E-5</v>
      </c>
      <c r="F71" s="121">
        <v>2506.8000000000002</v>
      </c>
      <c r="G71" s="667">
        <v>1.02041207839795E-4</v>
      </c>
    </row>
    <row r="72" spans="1:7" ht="15" customHeight="1">
      <c r="A72" s="585" t="s">
        <v>154</v>
      </c>
      <c r="B72" s="121">
        <v>31.86</v>
      </c>
      <c r="C72" s="326">
        <v>6.7141969835913099E-7</v>
      </c>
      <c r="D72" s="121">
        <v>31.86</v>
      </c>
      <c r="E72" s="325">
        <v>9.4373818329718403E-7</v>
      </c>
      <c r="F72" s="121">
        <v>31.86</v>
      </c>
      <c r="G72" s="667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F2" sqref="F2:G2"/>
    </sheetView>
  </sheetViews>
  <sheetFormatPr defaultColWidth="9.140625" defaultRowHeight="15"/>
  <cols>
    <col min="1" max="1" width="32.7109375" style="34" bestFit="1" customWidth="1"/>
    <col min="2" max="2" width="13.140625" style="34" bestFit="1" customWidth="1"/>
    <col min="3" max="3" width="13.28515625" style="34" bestFit="1" customWidth="1"/>
    <col min="4" max="4" width="13.140625" style="34" bestFit="1" customWidth="1"/>
    <col min="5" max="5" width="13.28515625" style="34" bestFit="1" customWidth="1"/>
    <col min="6" max="6" width="11.28515625" style="34" customWidth="1"/>
    <col min="7" max="7" width="14.42578125" style="34" bestFit="1" customWidth="1"/>
    <col min="8" max="8" width="18.5703125" style="34" customWidth="1"/>
    <col min="9" max="9" width="10.7109375" style="34" customWidth="1"/>
    <col min="10" max="16384" width="9.140625" style="34"/>
  </cols>
  <sheetData>
    <row r="1" spans="1:7" ht="19.5" customHeight="1" thickBot="1">
      <c r="G1" s="347" t="s">
        <v>101</v>
      </c>
    </row>
    <row r="2" spans="1:7" ht="16.5" customHeight="1" thickBot="1">
      <c r="A2" s="1248" t="s">
        <v>116</v>
      </c>
      <c r="B2" s="1243" t="s">
        <v>2415</v>
      </c>
      <c r="C2" s="1243"/>
      <c r="D2" s="1243" t="s">
        <v>2193</v>
      </c>
      <c r="E2" s="1243"/>
      <c r="F2" s="1243" t="s">
        <v>2036</v>
      </c>
      <c r="G2" s="1243"/>
    </row>
    <row r="3" spans="1:7" ht="17.25">
      <c r="A3" s="1249"/>
      <c r="B3" s="221" t="s">
        <v>102</v>
      </c>
      <c r="C3" s="220" t="s">
        <v>103</v>
      </c>
      <c r="D3" s="177" t="s">
        <v>102</v>
      </c>
      <c r="E3" s="221" t="s">
        <v>103</v>
      </c>
      <c r="F3" s="219" t="s">
        <v>102</v>
      </c>
      <c r="G3" s="346" t="s">
        <v>103</v>
      </c>
    </row>
    <row r="4" spans="1:7" ht="17.25">
      <c r="A4" s="356" t="s">
        <v>104</v>
      </c>
      <c r="B4" s="225">
        <v>7388235.6582420003</v>
      </c>
      <c r="C4" s="334">
        <v>0.199664461953727</v>
      </c>
      <c r="D4" s="183">
        <v>5503952.7714964999</v>
      </c>
      <c r="E4" s="357">
        <v>0.21226072276452601</v>
      </c>
      <c r="F4" s="224">
        <v>4116333.098921</v>
      </c>
      <c r="G4" s="357">
        <v>0.21975499325172401</v>
      </c>
    </row>
    <row r="5" spans="1:7" ht="17.25">
      <c r="A5" s="356" t="s">
        <v>105</v>
      </c>
      <c r="B5" s="225">
        <v>4985611.9957628502</v>
      </c>
      <c r="C5" s="334">
        <v>0.134734405166619</v>
      </c>
      <c r="D5" s="183">
        <v>3549654.90674678</v>
      </c>
      <c r="E5" s="357">
        <v>0.13689294718745501</v>
      </c>
      <c r="F5" s="224">
        <v>2694931.0590201002</v>
      </c>
      <c r="G5" s="357">
        <v>0.14387187393655301</v>
      </c>
    </row>
    <row r="6" spans="1:7" ht="17.25">
      <c r="A6" s="356" t="s">
        <v>109</v>
      </c>
      <c r="B6" s="225">
        <v>3077562.75</v>
      </c>
      <c r="C6" s="334">
        <v>8.3170047495994007E-2</v>
      </c>
      <c r="D6" s="183">
        <v>2056121.5</v>
      </c>
      <c r="E6" s="357">
        <v>7.9294618577008202E-2</v>
      </c>
      <c r="F6" s="224">
        <v>951074.25</v>
      </c>
      <c r="G6" s="357">
        <v>5.0774150285705401E-2</v>
      </c>
    </row>
    <row r="7" spans="1:7" ht="17.25">
      <c r="A7" s="356" t="s">
        <v>106</v>
      </c>
      <c r="B7" s="225">
        <v>3021361.549534</v>
      </c>
      <c r="C7" s="334">
        <v>8.16512298822544E-2</v>
      </c>
      <c r="D7" s="183">
        <v>2011498.7075060001</v>
      </c>
      <c r="E7" s="357">
        <v>7.7573734227200694E-2</v>
      </c>
      <c r="F7" s="224">
        <v>1474874.8232140001</v>
      </c>
      <c r="G7" s="357">
        <v>7.8737822968575594E-2</v>
      </c>
    </row>
    <row r="8" spans="1:7" ht="17.25">
      <c r="A8" s="356" t="s">
        <v>108</v>
      </c>
      <c r="B8" s="225">
        <v>2847652.648788</v>
      </c>
      <c r="C8" s="334">
        <v>7.6956808127402507E-2</v>
      </c>
      <c r="D8" s="183">
        <v>1806040.6603019999</v>
      </c>
      <c r="E8" s="357">
        <v>6.9650215365782198E-2</v>
      </c>
      <c r="F8" s="224">
        <v>1261211.1291420001</v>
      </c>
      <c r="G8" s="357">
        <v>6.7331150447044602E-2</v>
      </c>
    </row>
    <row r="9" spans="1:7" ht="17.25">
      <c r="A9" s="356" t="s">
        <v>107</v>
      </c>
      <c r="B9" s="225">
        <v>2302474.2820000001</v>
      </c>
      <c r="C9" s="334">
        <v>6.2223555114268497E-2</v>
      </c>
      <c r="D9" s="183">
        <v>1456081.2439999999</v>
      </c>
      <c r="E9" s="357">
        <v>5.6153980618419502E-2</v>
      </c>
      <c r="F9" s="224">
        <v>1250228.4539999999</v>
      </c>
      <c r="G9" s="357">
        <v>6.6744828192815797E-2</v>
      </c>
    </row>
    <row r="10" spans="1:7" ht="17.25">
      <c r="A10" s="356" t="s">
        <v>117</v>
      </c>
      <c r="B10" s="225">
        <v>1824538.16453443</v>
      </c>
      <c r="C10" s="334">
        <v>4.9307500164727E-2</v>
      </c>
      <c r="D10" s="183">
        <v>827396.27598319296</v>
      </c>
      <c r="E10" s="357">
        <v>3.1908655259975799E-2</v>
      </c>
      <c r="F10" s="224">
        <v>677746.53222086001</v>
      </c>
      <c r="G10" s="357">
        <v>3.6182247897677398E-2</v>
      </c>
    </row>
    <row r="11" spans="1:7" ht="17.25">
      <c r="A11" s="356" t="s">
        <v>110</v>
      </c>
      <c r="B11" s="225">
        <v>1599112.8</v>
      </c>
      <c r="C11" s="345">
        <v>4.3215459222546201E-2</v>
      </c>
      <c r="D11" s="183">
        <v>1093903.2</v>
      </c>
      <c r="E11" s="357">
        <v>4.2186532753131903E-2</v>
      </c>
      <c r="F11" s="224">
        <v>765105.6</v>
      </c>
      <c r="G11" s="357">
        <v>4.0846008309903002E-2</v>
      </c>
    </row>
    <row r="12" spans="1:7" ht="17.25">
      <c r="A12" s="356" t="s">
        <v>112</v>
      </c>
      <c r="B12" s="225">
        <v>1502787.0300779999</v>
      </c>
      <c r="C12" s="334">
        <v>4.0612289275970402E-2</v>
      </c>
      <c r="D12" s="183">
        <v>1118613.860144</v>
      </c>
      <c r="E12" s="357">
        <v>4.3139502882039403E-2</v>
      </c>
      <c r="F12" s="224">
        <v>929349.38211300003</v>
      </c>
      <c r="G12" s="357">
        <v>4.9614344195874203E-2</v>
      </c>
    </row>
    <row r="13" spans="1:7" ht="18" thickBot="1">
      <c r="A13" s="356" t="s">
        <v>119</v>
      </c>
      <c r="B13" s="342">
        <v>873204.28200000001</v>
      </c>
      <c r="C13" s="341">
        <v>2.3598037637947499E-2</v>
      </c>
      <c r="D13" s="342">
        <v>530887.88699999999</v>
      </c>
      <c r="E13" s="354">
        <v>2.0473766996171601E-2</v>
      </c>
      <c r="F13" s="355">
        <v>356584.141</v>
      </c>
      <c r="G13" s="354">
        <v>1.90366385848772E-2</v>
      </c>
    </row>
    <row r="14" spans="1:7" ht="18" thickTop="1">
      <c r="A14" s="335" t="s">
        <v>48</v>
      </c>
      <c r="B14" s="353">
        <v>29422541.160939287</v>
      </c>
      <c r="C14" s="338">
        <v>0.79513379404145645</v>
      </c>
      <c r="D14" s="337">
        <v>19954151.013178471</v>
      </c>
      <c r="E14" s="351">
        <v>0.76953467663171027</v>
      </c>
      <c r="F14" s="352">
        <v>14477438.469630962</v>
      </c>
      <c r="G14" s="351">
        <v>0.7728940580707504</v>
      </c>
    </row>
    <row r="15" spans="1:7" ht="18" thickBot="1">
      <c r="A15" s="335" t="s">
        <v>114</v>
      </c>
      <c r="B15" s="225">
        <v>7580717.1352428235</v>
      </c>
      <c r="C15" s="334">
        <v>0.20486620595854321</v>
      </c>
      <c r="D15" s="216">
        <v>5976000.8293853067</v>
      </c>
      <c r="E15" s="185">
        <v>0.23046532336828973</v>
      </c>
      <c r="F15" s="215">
        <v>4254027.1412816625</v>
      </c>
      <c r="G15" s="185">
        <v>0.22710594192925004</v>
      </c>
    </row>
    <row r="16" spans="1:7" ht="18" thickBot="1">
      <c r="A16" s="332" t="s">
        <v>115</v>
      </c>
      <c r="B16" s="331">
        <v>37003258.296182111</v>
      </c>
      <c r="C16" s="330">
        <v>0.99999999999999967</v>
      </c>
      <c r="D16" s="328">
        <v>25930151.842563778</v>
      </c>
      <c r="E16" s="349">
        <v>1</v>
      </c>
      <c r="F16" s="350">
        <v>18731465.610912625</v>
      </c>
      <c r="G16" s="349">
        <v>1.0000000000000004</v>
      </c>
    </row>
    <row r="20" spans="1:7">
      <c r="A20" s="1244"/>
      <c r="B20" s="1245"/>
      <c r="C20" s="1245"/>
      <c r="D20" s="1245"/>
      <c r="E20" s="102"/>
      <c r="F20" s="102"/>
      <c r="G20" s="102"/>
    </row>
    <row r="21" spans="1:7" ht="25.5" customHeight="1">
      <c r="A21" s="588"/>
      <c r="B21" s="1250" t="s">
        <v>2415</v>
      </c>
      <c r="C21" s="1250"/>
      <c r="D21" s="1250" t="s">
        <v>2193</v>
      </c>
      <c r="E21" s="1250"/>
      <c r="F21" s="1250" t="s">
        <v>2036</v>
      </c>
      <c r="G21" s="1251"/>
    </row>
    <row r="22" spans="1:7" ht="25.5" customHeight="1">
      <c r="A22" s="107" t="s">
        <v>116</v>
      </c>
      <c r="B22" s="108" t="s">
        <v>102</v>
      </c>
      <c r="C22" s="108" t="s">
        <v>103</v>
      </c>
      <c r="D22" s="108" t="s">
        <v>102</v>
      </c>
      <c r="E22" s="108" t="s">
        <v>103</v>
      </c>
      <c r="F22" s="108" t="s">
        <v>102</v>
      </c>
      <c r="G22" s="109" t="s">
        <v>103</v>
      </c>
    </row>
    <row r="23" spans="1:7" ht="15" customHeight="1">
      <c r="A23" s="589" t="s">
        <v>16</v>
      </c>
      <c r="B23" s="590">
        <v>37003258.296182103</v>
      </c>
      <c r="C23" s="591">
        <v>1</v>
      </c>
      <c r="D23" s="590">
        <v>25930151.842563801</v>
      </c>
      <c r="E23" s="592">
        <v>1</v>
      </c>
      <c r="F23" s="590">
        <v>18731465.610912599</v>
      </c>
      <c r="G23" s="666">
        <v>1</v>
      </c>
    </row>
    <row r="24" spans="1:7" ht="15" customHeight="1">
      <c r="A24" s="585" t="s">
        <v>104</v>
      </c>
      <c r="B24" s="121">
        <v>7388235.6582420003</v>
      </c>
      <c r="C24" s="326">
        <v>0.199664461953727</v>
      </c>
      <c r="D24" s="121">
        <v>5503952.7714964999</v>
      </c>
      <c r="E24" s="325">
        <v>0.21226072276452601</v>
      </c>
      <c r="F24" s="121">
        <v>4116333.098921</v>
      </c>
      <c r="G24" s="667">
        <v>0.21975499325172401</v>
      </c>
    </row>
    <row r="25" spans="1:7" ht="15" customHeight="1">
      <c r="A25" s="585" t="s">
        <v>105</v>
      </c>
      <c r="B25" s="121">
        <v>4985611.9957628502</v>
      </c>
      <c r="C25" s="326">
        <v>0.134734405166619</v>
      </c>
      <c r="D25" s="121">
        <v>3549654.90674678</v>
      </c>
      <c r="E25" s="325">
        <v>0.13689294718745501</v>
      </c>
      <c r="F25" s="121">
        <v>2694931.0590201002</v>
      </c>
      <c r="G25" s="667">
        <v>0.14387187393655301</v>
      </c>
    </row>
    <row r="26" spans="1:7" ht="15" customHeight="1">
      <c r="A26" s="585" t="s">
        <v>109</v>
      </c>
      <c r="B26" s="121">
        <v>3077562.75</v>
      </c>
      <c r="C26" s="326">
        <v>8.3170047495994007E-2</v>
      </c>
      <c r="D26" s="121">
        <v>2056121.5</v>
      </c>
      <c r="E26" s="325">
        <v>7.9294618577008202E-2</v>
      </c>
      <c r="F26" s="121">
        <v>951074.25</v>
      </c>
      <c r="G26" s="667">
        <v>5.0774150285705401E-2</v>
      </c>
    </row>
    <row r="27" spans="1:7" ht="15" customHeight="1">
      <c r="A27" s="585" t="s">
        <v>106</v>
      </c>
      <c r="B27" s="121">
        <v>3021361.549534</v>
      </c>
      <c r="C27" s="326">
        <v>8.16512298822544E-2</v>
      </c>
      <c r="D27" s="121">
        <v>2011498.7075060001</v>
      </c>
      <c r="E27" s="325">
        <v>7.7573734227200694E-2</v>
      </c>
      <c r="F27" s="121">
        <v>1474874.8232140001</v>
      </c>
      <c r="G27" s="667">
        <v>7.8737822968575594E-2</v>
      </c>
    </row>
    <row r="28" spans="1:7" ht="15" customHeight="1">
      <c r="A28" s="585" t="s">
        <v>108</v>
      </c>
      <c r="B28" s="121">
        <v>2847652.648788</v>
      </c>
      <c r="C28" s="326">
        <v>7.6956808127402507E-2</v>
      </c>
      <c r="D28" s="121">
        <v>1806040.6603019999</v>
      </c>
      <c r="E28" s="325">
        <v>6.9650215365782198E-2</v>
      </c>
      <c r="F28" s="121">
        <v>1261211.1291420001</v>
      </c>
      <c r="G28" s="667">
        <v>6.7331150447044602E-2</v>
      </c>
    </row>
    <row r="29" spans="1:7" ht="15" customHeight="1">
      <c r="A29" s="585" t="s">
        <v>107</v>
      </c>
      <c r="B29" s="121">
        <v>2302474.2820000001</v>
      </c>
      <c r="C29" s="326">
        <v>6.2223555114268497E-2</v>
      </c>
      <c r="D29" s="121">
        <v>1456081.2439999999</v>
      </c>
      <c r="E29" s="325">
        <v>5.6153980618419502E-2</v>
      </c>
      <c r="F29" s="121">
        <v>1250228.4539999999</v>
      </c>
      <c r="G29" s="667">
        <v>6.6744828192815797E-2</v>
      </c>
    </row>
    <row r="30" spans="1:7" ht="15" customHeight="1">
      <c r="A30" s="585" t="s">
        <v>117</v>
      </c>
      <c r="B30" s="121">
        <v>1824538.16453443</v>
      </c>
      <c r="C30" s="326">
        <v>4.9307500164727E-2</v>
      </c>
      <c r="D30" s="121">
        <v>827396.27598319296</v>
      </c>
      <c r="E30" s="325">
        <v>3.1908655259975799E-2</v>
      </c>
      <c r="F30" s="121">
        <v>677746.53222086001</v>
      </c>
      <c r="G30" s="667">
        <v>3.6182247897677398E-2</v>
      </c>
    </row>
    <row r="31" spans="1:7" ht="15" customHeight="1">
      <c r="A31" s="585" t="s">
        <v>110</v>
      </c>
      <c r="B31" s="121">
        <v>1599112.8</v>
      </c>
      <c r="C31" s="326">
        <v>4.3215459222546201E-2</v>
      </c>
      <c r="D31" s="121">
        <v>1093903.2</v>
      </c>
      <c r="E31" s="325">
        <v>4.2186532753131903E-2</v>
      </c>
      <c r="F31" s="121">
        <v>765105.6</v>
      </c>
      <c r="G31" s="667">
        <v>4.0846008309903002E-2</v>
      </c>
    </row>
    <row r="32" spans="1:7" ht="15" customHeight="1">
      <c r="A32" s="585" t="s">
        <v>112</v>
      </c>
      <c r="B32" s="121">
        <v>1502787.0300779999</v>
      </c>
      <c r="C32" s="326">
        <v>4.0612289275970402E-2</v>
      </c>
      <c r="D32" s="121">
        <v>1118613.860144</v>
      </c>
      <c r="E32" s="325">
        <v>4.3139502882039403E-2</v>
      </c>
      <c r="F32" s="121">
        <v>929349.38211300003</v>
      </c>
      <c r="G32" s="667">
        <v>4.9614344195874203E-2</v>
      </c>
    </row>
    <row r="33" spans="1:7" ht="15" customHeight="1">
      <c r="A33" s="585" t="s">
        <v>119</v>
      </c>
      <c r="B33" s="121">
        <v>873204.28200000001</v>
      </c>
      <c r="C33" s="326">
        <v>2.3598037637947499E-2</v>
      </c>
      <c r="D33" s="121">
        <v>530887.88699999999</v>
      </c>
      <c r="E33" s="325">
        <v>2.0473766996171601E-2</v>
      </c>
      <c r="F33" s="121">
        <v>356584.141</v>
      </c>
      <c r="G33" s="667">
        <v>1.90366385848772E-2</v>
      </c>
    </row>
    <row r="34" spans="1:7" ht="15" customHeight="1">
      <c r="A34" s="585" t="s">
        <v>111</v>
      </c>
      <c r="B34" s="121">
        <v>737850.24239999999</v>
      </c>
      <c r="C34" s="326">
        <v>1.9940142473240802E-2</v>
      </c>
      <c r="D34" s="121">
        <v>605371.10675200005</v>
      </c>
      <c r="E34" s="325">
        <v>2.334622297731E-2</v>
      </c>
      <c r="F34" s="121">
        <v>409000.93323199998</v>
      </c>
      <c r="G34" s="667">
        <v>2.18349669869785E-2</v>
      </c>
    </row>
    <row r="35" spans="1:7" ht="15" customHeight="1">
      <c r="A35" s="585" t="s">
        <v>118</v>
      </c>
      <c r="B35" s="121">
        <v>726796.6</v>
      </c>
      <c r="C35" s="326">
        <v>1.9641421687316401E-2</v>
      </c>
      <c r="D35" s="121">
        <v>589189.80000000005</v>
      </c>
      <c r="E35" s="325">
        <v>2.2722188577116598E-2</v>
      </c>
      <c r="F35" s="121">
        <v>401673</v>
      </c>
      <c r="G35" s="667">
        <v>2.14437571700739E-2</v>
      </c>
    </row>
    <row r="36" spans="1:7" ht="15" customHeight="1">
      <c r="A36" s="585" t="s">
        <v>123</v>
      </c>
      <c r="B36" s="121">
        <v>715111.22630780295</v>
      </c>
      <c r="C36" s="326">
        <v>1.9325628586107101E-2</v>
      </c>
      <c r="D36" s="121">
        <v>514146.863843848</v>
      </c>
      <c r="E36" s="325">
        <v>1.9828147053110898E-2</v>
      </c>
      <c r="F36" s="121">
        <v>379096.61813774001</v>
      </c>
      <c r="G36" s="667">
        <v>2.0238492065291699E-2</v>
      </c>
    </row>
    <row r="37" spans="1:7" ht="15" customHeight="1">
      <c r="A37" s="585" t="s">
        <v>121</v>
      </c>
      <c r="B37" s="121">
        <v>710839.70225388499</v>
      </c>
      <c r="C37" s="326">
        <v>1.9210192155625101E-2</v>
      </c>
      <c r="D37" s="121">
        <v>576765.61402359302</v>
      </c>
      <c r="E37" s="325">
        <v>2.2243048074899598E-2</v>
      </c>
      <c r="F37" s="121">
        <v>429299.65274856501</v>
      </c>
      <c r="G37" s="667">
        <v>2.29186365693917E-2</v>
      </c>
    </row>
    <row r="38" spans="1:7" ht="15" customHeight="1">
      <c r="A38" s="585" t="s">
        <v>122</v>
      </c>
      <c r="B38" s="121">
        <v>693087.26</v>
      </c>
      <c r="C38" s="326">
        <v>1.8730438667113599E-2</v>
      </c>
      <c r="D38" s="121">
        <v>507515.6</v>
      </c>
      <c r="E38" s="325">
        <v>1.9572411418236499E-2</v>
      </c>
      <c r="F38" s="121">
        <v>400296.86</v>
      </c>
      <c r="G38" s="667">
        <v>2.13702904147978E-2</v>
      </c>
    </row>
    <row r="39" spans="1:7" ht="15" customHeight="1">
      <c r="A39" s="585" t="s">
        <v>113</v>
      </c>
      <c r="B39" s="121">
        <v>577639.64800000004</v>
      </c>
      <c r="C39" s="326">
        <v>1.5610507684930001E-2</v>
      </c>
      <c r="D39" s="121">
        <v>445851.636</v>
      </c>
      <c r="E39" s="325">
        <v>1.7194331861495101E-2</v>
      </c>
      <c r="F39" s="121">
        <v>325293.28200000001</v>
      </c>
      <c r="G39" s="667">
        <v>1.7366141483904501E-2</v>
      </c>
    </row>
    <row r="40" spans="1:7" ht="15" customHeight="1">
      <c r="A40" s="585" t="s">
        <v>120</v>
      </c>
      <c r="B40" s="121">
        <v>560309.05475999997</v>
      </c>
      <c r="C40" s="326">
        <v>1.5142154517182401E-2</v>
      </c>
      <c r="D40" s="121">
        <v>469161.11439200002</v>
      </c>
      <c r="E40" s="325">
        <v>1.8093265216514599E-2</v>
      </c>
      <c r="F40" s="121">
        <v>307990.57867199997</v>
      </c>
      <c r="G40" s="667">
        <v>1.6442417537929899E-2</v>
      </c>
    </row>
    <row r="41" spans="1:7" ht="15" customHeight="1">
      <c r="A41" s="585" t="s">
        <v>124</v>
      </c>
      <c r="B41" s="121">
        <v>367980.49103999999</v>
      </c>
      <c r="C41" s="326">
        <v>9.9445429398299003E-3</v>
      </c>
      <c r="D41" s="121">
        <v>312398.82579999999</v>
      </c>
      <c r="E41" s="325">
        <v>1.20477052235076E-2</v>
      </c>
      <c r="F41" s="121">
        <v>232000.89197999999</v>
      </c>
      <c r="G41" s="667">
        <v>1.2385624104332801E-2</v>
      </c>
    </row>
    <row r="42" spans="1:7" ht="15" customHeight="1">
      <c r="A42" s="585" t="s">
        <v>125</v>
      </c>
      <c r="B42" s="121">
        <v>300998.27837071999</v>
      </c>
      <c r="C42" s="326">
        <v>8.1343722750430395E-3</v>
      </c>
      <c r="D42" s="121">
        <v>210633.7595932</v>
      </c>
      <c r="E42" s="325">
        <v>8.1231209470763507E-3</v>
      </c>
      <c r="F42" s="121">
        <v>142056.83127359999</v>
      </c>
      <c r="G42" s="667">
        <v>7.5838609868754802E-3</v>
      </c>
    </row>
    <row r="43" spans="1:7" ht="15" customHeight="1">
      <c r="A43" s="585" t="s">
        <v>128</v>
      </c>
      <c r="B43" s="121">
        <v>256807.97542836599</v>
      </c>
      <c r="C43" s="326">
        <v>6.9401449292064901E-3</v>
      </c>
      <c r="D43" s="121">
        <v>216594.96083962201</v>
      </c>
      <c r="E43" s="325">
        <v>8.3530155224192E-3</v>
      </c>
      <c r="F43" s="121">
        <v>160927.58518031801</v>
      </c>
      <c r="G43" s="667">
        <v>8.5912970465356706E-3</v>
      </c>
    </row>
    <row r="44" spans="1:7" ht="15" customHeight="1">
      <c r="A44" s="585" t="s">
        <v>126</v>
      </c>
      <c r="B44" s="121">
        <v>245973.40918873099</v>
      </c>
      <c r="C44" s="326">
        <v>6.6473445992216804E-3</v>
      </c>
      <c r="D44" s="121">
        <v>196894.22784571399</v>
      </c>
      <c r="E44" s="325">
        <v>7.59325394780437E-3</v>
      </c>
      <c r="F44" s="121">
        <v>149173.74197753501</v>
      </c>
      <c r="G44" s="667">
        <v>7.9638051328257495E-3</v>
      </c>
    </row>
    <row r="45" spans="1:7" ht="15" customHeight="1">
      <c r="A45" s="585" t="s">
        <v>127</v>
      </c>
      <c r="B45" s="121">
        <v>242854.25</v>
      </c>
      <c r="C45" s="326">
        <v>6.5630504226449997E-3</v>
      </c>
      <c r="D45" s="121">
        <v>177213.6</v>
      </c>
      <c r="E45" s="325">
        <v>6.8342677310939603E-3</v>
      </c>
      <c r="F45" s="121">
        <v>119949.95</v>
      </c>
      <c r="G45" s="667">
        <v>6.4036606900700404E-3</v>
      </c>
    </row>
    <row r="46" spans="1:7" ht="15" customHeight="1">
      <c r="A46" s="585" t="s">
        <v>133</v>
      </c>
      <c r="B46" s="121">
        <v>201605.22960439199</v>
      </c>
      <c r="C46" s="326">
        <v>5.4483101998937496E-3</v>
      </c>
      <c r="D46" s="121">
        <v>156273.44936984201</v>
      </c>
      <c r="E46" s="325">
        <v>6.026707838761E-3</v>
      </c>
      <c r="F46" s="121">
        <v>99467.408857711998</v>
      </c>
      <c r="G46" s="667">
        <v>5.3101775869456797E-3</v>
      </c>
    </row>
    <row r="47" spans="1:7" ht="15" customHeight="1">
      <c r="A47" s="585" t="s">
        <v>132</v>
      </c>
      <c r="B47" s="121">
        <v>201587.427802324</v>
      </c>
      <c r="C47" s="326">
        <v>5.4478291124736801E-3</v>
      </c>
      <c r="D47" s="121">
        <v>142002.35039262299</v>
      </c>
      <c r="E47" s="325">
        <v>5.4763408735435696E-3</v>
      </c>
      <c r="F47" s="121">
        <v>93132.877069477006</v>
      </c>
      <c r="G47" s="667">
        <v>4.9720016043602799E-3</v>
      </c>
    </row>
    <row r="48" spans="1:7" ht="15" customHeight="1">
      <c r="A48" s="585" t="s">
        <v>138</v>
      </c>
      <c r="B48" s="121">
        <v>168926.90203999999</v>
      </c>
      <c r="C48" s="326">
        <v>4.56518992700244E-3</v>
      </c>
      <c r="D48" s="121">
        <v>133051.47268000001</v>
      </c>
      <c r="E48" s="325">
        <v>5.1311489993513702E-3</v>
      </c>
      <c r="F48" s="121">
        <v>90264.539640000003</v>
      </c>
      <c r="G48" s="667">
        <v>4.8188722396294197E-3</v>
      </c>
    </row>
    <row r="49" spans="1:7" ht="15" customHeight="1">
      <c r="A49" s="585" t="s">
        <v>130</v>
      </c>
      <c r="B49" s="121">
        <v>164966.08225144399</v>
      </c>
      <c r="C49" s="326">
        <v>4.4581501696693802E-3</v>
      </c>
      <c r="D49" s="121">
        <v>130916.78765139201</v>
      </c>
      <c r="E49" s="325">
        <v>5.0488245671008796E-3</v>
      </c>
      <c r="F49" s="121">
        <v>92824.529573052001</v>
      </c>
      <c r="G49" s="667">
        <v>4.9555401323735197E-3</v>
      </c>
    </row>
    <row r="50" spans="1:7" ht="15" customHeight="1">
      <c r="A50" s="585" t="s">
        <v>129</v>
      </c>
      <c r="B50" s="121">
        <v>143020</v>
      </c>
      <c r="C50" s="326">
        <v>3.8650650398199199E-3</v>
      </c>
      <c r="D50" s="121">
        <v>126834</v>
      </c>
      <c r="E50" s="325">
        <v>4.8913712796623404E-3</v>
      </c>
      <c r="F50" s="121">
        <v>92294</v>
      </c>
      <c r="G50" s="667">
        <v>4.92721722459513E-3</v>
      </c>
    </row>
    <row r="51" spans="1:7" ht="15" customHeight="1">
      <c r="A51" s="585" t="s">
        <v>134</v>
      </c>
      <c r="B51" s="121">
        <v>127098.15</v>
      </c>
      <c r="C51" s="326">
        <v>3.4347826611018698E-3</v>
      </c>
      <c r="D51" s="121">
        <v>103868.42</v>
      </c>
      <c r="E51" s="325">
        <v>4.0057004151245398E-3</v>
      </c>
      <c r="F51" s="121">
        <v>73713.38</v>
      </c>
      <c r="G51" s="667">
        <v>3.9352702842993699E-3</v>
      </c>
    </row>
    <row r="52" spans="1:7" ht="15" customHeight="1">
      <c r="A52" s="585" t="s">
        <v>131</v>
      </c>
      <c r="B52" s="121">
        <v>85920</v>
      </c>
      <c r="C52" s="326">
        <v>2.3219576857875001E-3</v>
      </c>
      <c r="D52" s="121">
        <v>77436</v>
      </c>
      <c r="E52" s="325">
        <v>2.9863303720763599E-3</v>
      </c>
      <c r="F52" s="121">
        <v>40720</v>
      </c>
      <c r="G52" s="667">
        <v>2.17388221753867E-3</v>
      </c>
    </row>
    <row r="53" spans="1:7" ht="15" customHeight="1">
      <c r="A53" s="585" t="s">
        <v>137</v>
      </c>
      <c r="B53" s="121">
        <v>84315.505055000001</v>
      </c>
      <c r="C53" s="326">
        <v>2.2785967759952502E-3</v>
      </c>
      <c r="D53" s="121">
        <v>66203.141226000007</v>
      </c>
      <c r="E53" s="325">
        <v>2.5531335731451099E-3</v>
      </c>
      <c r="F53" s="121">
        <v>55971.237456000003</v>
      </c>
      <c r="G53" s="667">
        <v>2.9880863899615102E-3</v>
      </c>
    </row>
    <row r="54" spans="1:7" ht="15" customHeight="1">
      <c r="A54" s="585" t="s">
        <v>135</v>
      </c>
      <c r="B54" s="121">
        <v>71893.545570000002</v>
      </c>
      <c r="C54" s="326">
        <v>1.9428977036170299E-3</v>
      </c>
      <c r="D54" s="121">
        <v>62300.444360000001</v>
      </c>
      <c r="E54" s="325">
        <v>2.4026255125022102E-3</v>
      </c>
      <c r="F54" s="121">
        <v>41655.21514</v>
      </c>
      <c r="G54" s="667">
        <v>2.2238097117041598E-3</v>
      </c>
    </row>
    <row r="55" spans="1:7" ht="15" customHeight="1">
      <c r="A55" s="585" t="s">
        <v>139</v>
      </c>
      <c r="B55" s="121">
        <v>51789.545151660001</v>
      </c>
      <c r="C55" s="326">
        <v>1.39959418538566E-3</v>
      </c>
      <c r="D55" s="121">
        <v>32331.70181898</v>
      </c>
      <c r="E55" s="325">
        <v>1.2468766868502601E-3</v>
      </c>
      <c r="F55" s="121">
        <v>21603.692547179999</v>
      </c>
      <c r="G55" s="667">
        <v>1.1533370103508601E-3</v>
      </c>
    </row>
    <row r="56" spans="1:7" ht="15" customHeight="1">
      <c r="A56" s="585" t="s">
        <v>141</v>
      </c>
      <c r="B56" s="121">
        <v>34003.653972</v>
      </c>
      <c r="C56" s="326">
        <v>9.1893675145651699E-4</v>
      </c>
      <c r="D56" s="121">
        <v>31112.96875</v>
      </c>
      <c r="E56" s="325">
        <v>1.1998760724157701E-3</v>
      </c>
      <c r="F56" s="121">
        <v>23060.480749999999</v>
      </c>
      <c r="G56" s="667">
        <v>1.2311092590942499E-3</v>
      </c>
    </row>
    <row r="57" spans="1:7" ht="15" customHeight="1">
      <c r="A57" s="585" t="s">
        <v>143</v>
      </c>
      <c r="B57" s="121">
        <v>26856.3</v>
      </c>
      <c r="C57" s="326">
        <v>7.2578203208583303E-4</v>
      </c>
      <c r="D57" s="121">
        <v>22292.400000000001</v>
      </c>
      <c r="E57" s="325">
        <v>8.5970958193185498E-4</v>
      </c>
      <c r="F57" s="121">
        <v>18469.5</v>
      </c>
      <c r="G57" s="667">
        <v>9.8601467624829099E-4</v>
      </c>
    </row>
    <row r="58" spans="1:7" ht="15" customHeight="1">
      <c r="A58" s="585" t="s">
        <v>140</v>
      </c>
      <c r="B58" s="121">
        <v>26607.24</v>
      </c>
      <c r="C58" s="326">
        <v>7.1905127345894501E-4</v>
      </c>
      <c r="D58" s="121">
        <v>22263.119999999999</v>
      </c>
      <c r="E58" s="325">
        <v>8.5858039456041999E-4</v>
      </c>
      <c r="F58" s="121">
        <v>16436.97</v>
      </c>
      <c r="G58" s="667">
        <v>8.7750581515757696E-4</v>
      </c>
    </row>
    <row r="59" spans="1:7" ht="15" customHeight="1">
      <c r="A59" s="585" t="s">
        <v>145</v>
      </c>
      <c r="B59" s="121">
        <v>18725.96</v>
      </c>
      <c r="C59" s="326">
        <v>5.0606246212464199E-4</v>
      </c>
      <c r="D59" s="121">
        <v>14072.08</v>
      </c>
      <c r="E59" s="325">
        <v>5.4269177000733902E-4</v>
      </c>
      <c r="F59" s="121">
        <v>8810.1200000000008</v>
      </c>
      <c r="G59" s="667">
        <v>4.7033799612921799E-4</v>
      </c>
    </row>
    <row r="60" spans="1:7" ht="15" customHeight="1">
      <c r="A60" s="585" t="s">
        <v>142</v>
      </c>
      <c r="B60" s="121">
        <v>12999.6</v>
      </c>
      <c r="C60" s="326">
        <v>3.51309603493519E-4</v>
      </c>
      <c r="D60" s="121">
        <v>10119.6</v>
      </c>
      <c r="E60" s="325">
        <v>3.9026381570928198E-4</v>
      </c>
      <c r="F60" s="121">
        <v>8643.6</v>
      </c>
      <c r="G60" s="667">
        <v>4.61448141834902E-4</v>
      </c>
    </row>
    <row r="61" spans="1:7" ht="15" customHeight="1">
      <c r="A61" s="585" t="s">
        <v>136</v>
      </c>
      <c r="B61" s="121">
        <v>9313.4</v>
      </c>
      <c r="C61" s="326">
        <v>2.5169134905508899E-4</v>
      </c>
      <c r="D61" s="121">
        <v>9313.4</v>
      </c>
      <c r="E61" s="325">
        <v>3.5917259785236798E-4</v>
      </c>
      <c r="F61" s="121">
        <v>9313.4</v>
      </c>
      <c r="G61" s="667">
        <v>4.9720615532476903E-4</v>
      </c>
    </row>
    <row r="62" spans="1:7" ht="15" customHeight="1">
      <c r="A62" s="585" t="s">
        <v>146</v>
      </c>
      <c r="B62" s="121">
        <v>7533.2</v>
      </c>
      <c r="C62" s="326">
        <v>2.03582072143557E-4</v>
      </c>
      <c r="D62" s="121">
        <v>7903.2</v>
      </c>
      <c r="E62" s="325">
        <v>3.04788033945373E-4</v>
      </c>
      <c r="F62" s="121">
        <v>5238.6450000000004</v>
      </c>
      <c r="G62" s="667">
        <v>2.79670854850144E-4</v>
      </c>
    </row>
    <row r="63" spans="1:7" ht="15" customHeight="1">
      <c r="A63" s="586" t="s">
        <v>144</v>
      </c>
      <c r="B63" s="323">
        <v>7307.2560464899998</v>
      </c>
      <c r="C63" s="324">
        <v>1.97476016517279E-4</v>
      </c>
      <c r="D63" s="323">
        <v>5969.1840464899997</v>
      </c>
      <c r="E63" s="322">
        <v>2.3020243316476501E-4</v>
      </c>
      <c r="F63" s="323">
        <v>5647.6200464900003</v>
      </c>
      <c r="G63" s="668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I21" sqref="I21"/>
    </sheetView>
  </sheetViews>
  <sheetFormatPr defaultColWidth="9.140625" defaultRowHeight="15"/>
  <cols>
    <col min="1" max="1" width="32.28515625" style="34" customWidth="1"/>
    <col min="2" max="2" width="11.5703125" style="34" customWidth="1"/>
    <col min="3" max="3" width="12.28515625" style="34" customWidth="1"/>
    <col min="4" max="4" width="13.28515625" style="34" customWidth="1"/>
    <col min="5" max="5" width="11.7109375" style="34" customWidth="1"/>
    <col min="6" max="6" width="11.85546875" style="34" customWidth="1"/>
    <col min="7" max="7" width="13.5703125" style="34" customWidth="1"/>
    <col min="8" max="8" width="18.5703125" style="34" customWidth="1"/>
    <col min="9" max="10" width="9.140625" style="34"/>
    <col min="11" max="11" width="7.28515625" style="34" customWidth="1"/>
    <col min="12" max="12" width="7" style="34" customWidth="1"/>
    <col min="13" max="16384" width="9.140625" style="34"/>
  </cols>
  <sheetData>
    <row r="1" spans="1:8" ht="21.75" customHeight="1" thickBot="1">
      <c r="A1"/>
      <c r="B1" s="348"/>
      <c r="C1" s="348"/>
      <c r="D1" s="348"/>
      <c r="E1" s="1252"/>
      <c r="F1" s="1252"/>
      <c r="G1" s="347" t="s">
        <v>101</v>
      </c>
    </row>
    <row r="2" spans="1:8" ht="16.5" customHeight="1" thickBot="1">
      <c r="A2" s="1248" t="s">
        <v>116</v>
      </c>
      <c r="B2" s="1243" t="s">
        <v>2415</v>
      </c>
      <c r="C2" s="1243"/>
      <c r="D2" s="1243" t="s">
        <v>2193</v>
      </c>
      <c r="E2" s="1243"/>
      <c r="F2" s="1243" t="s">
        <v>2036</v>
      </c>
      <c r="G2" s="1243"/>
    </row>
    <row r="3" spans="1:8" ht="18" thickBot="1">
      <c r="A3" s="1253"/>
      <c r="B3" s="369" t="s">
        <v>102</v>
      </c>
      <c r="C3" s="368" t="s">
        <v>103</v>
      </c>
      <c r="D3" s="177" t="s">
        <v>102</v>
      </c>
      <c r="E3" s="367" t="s">
        <v>103</v>
      </c>
      <c r="F3" s="219" t="s">
        <v>102</v>
      </c>
      <c r="G3" s="346" t="s">
        <v>103</v>
      </c>
    </row>
    <row r="4" spans="1:8" ht="17.25">
      <c r="A4" s="356" t="s">
        <v>104</v>
      </c>
      <c r="B4" s="183">
        <v>1910082.357476</v>
      </c>
      <c r="C4" s="181">
        <v>0.18281042022018401</v>
      </c>
      <c r="D4" s="212">
        <v>1530932.946462</v>
      </c>
      <c r="E4" s="366">
        <v>0.19554114666018199</v>
      </c>
      <c r="F4" s="212">
        <v>1270946.003972</v>
      </c>
      <c r="G4" s="365">
        <v>0.21781123400973501</v>
      </c>
    </row>
    <row r="5" spans="1:8" ht="16.5" customHeight="1">
      <c r="A5" s="356" t="s">
        <v>105</v>
      </c>
      <c r="B5" s="183">
        <v>1578454.87683007</v>
      </c>
      <c r="C5" s="181">
        <v>0.15107097251723101</v>
      </c>
      <c r="D5" s="224">
        <v>1086506.19444058</v>
      </c>
      <c r="E5" s="363">
        <v>0.13877594548166899</v>
      </c>
      <c r="F5" s="224">
        <v>771214.69117338804</v>
      </c>
      <c r="G5" s="357">
        <v>0.13216865472328401</v>
      </c>
    </row>
    <row r="6" spans="1:8" ht="17.25">
      <c r="A6" s="356" t="s">
        <v>119</v>
      </c>
      <c r="B6" s="183">
        <v>878581.07979500003</v>
      </c>
      <c r="C6" s="181">
        <v>8.4087356634749005E-2</v>
      </c>
      <c r="D6" s="224">
        <v>637282.25163499999</v>
      </c>
      <c r="E6" s="363">
        <v>8.1398014536741795E-2</v>
      </c>
      <c r="F6" s="224">
        <v>301435.83375500003</v>
      </c>
      <c r="G6" s="357">
        <v>5.1659244940177998E-2</v>
      </c>
    </row>
    <row r="7" spans="1:8" ht="17.25">
      <c r="A7" s="356" t="s">
        <v>113</v>
      </c>
      <c r="B7" s="183">
        <v>628507.48449921398</v>
      </c>
      <c r="C7" s="181">
        <v>6.0153279204493898E-2</v>
      </c>
      <c r="D7" s="224">
        <v>498496.31582871801</v>
      </c>
      <c r="E7" s="363">
        <v>6.3671332848570003E-2</v>
      </c>
      <c r="F7" s="224">
        <v>360928.58479927399</v>
      </c>
      <c r="G7" s="357">
        <v>6.1854949147193902E-2</v>
      </c>
    </row>
    <row r="8" spans="1:8" ht="17.25">
      <c r="A8" s="356" t="s">
        <v>108</v>
      </c>
      <c r="B8" s="183">
        <v>608707.26293840597</v>
      </c>
      <c r="C8" s="181">
        <v>5.8258236925391803E-2</v>
      </c>
      <c r="D8" s="224">
        <v>422191.308028506</v>
      </c>
      <c r="E8" s="363">
        <v>5.3925139355478303E-2</v>
      </c>
      <c r="F8" s="224">
        <v>298572.98435717402</v>
      </c>
      <c r="G8" s="357">
        <v>5.1168617676568301E-2</v>
      </c>
    </row>
    <row r="9" spans="1:8" ht="17.25">
      <c r="A9" s="356" t="s">
        <v>123</v>
      </c>
      <c r="B9" s="183">
        <v>594517.47057804605</v>
      </c>
      <c r="C9" s="181">
        <v>5.6900158361877798E-2</v>
      </c>
      <c r="D9" s="224">
        <v>387738.13236204401</v>
      </c>
      <c r="E9" s="363">
        <v>4.9524545918989797E-2</v>
      </c>
      <c r="F9" s="224">
        <v>248999.78643910299</v>
      </c>
      <c r="G9" s="357">
        <v>4.26728992285784E-2</v>
      </c>
    </row>
    <row r="10" spans="1:8" ht="17.25">
      <c r="A10" s="356" t="s">
        <v>106</v>
      </c>
      <c r="B10" s="183">
        <v>485230.68</v>
      </c>
      <c r="C10" s="181">
        <v>4.6440523450382201E-2</v>
      </c>
      <c r="D10" s="224">
        <v>387348.47999999998</v>
      </c>
      <c r="E10" s="363">
        <v>4.9474776874663597E-2</v>
      </c>
      <c r="F10" s="224">
        <v>369094.56</v>
      </c>
      <c r="G10" s="357">
        <v>6.3254411539619998E-2</v>
      </c>
    </row>
    <row r="11" spans="1:8" ht="17.25">
      <c r="A11" s="356" t="s">
        <v>127</v>
      </c>
      <c r="B11" s="183">
        <v>484192.46700300003</v>
      </c>
      <c r="C11" s="364">
        <v>4.6341158020657802E-2</v>
      </c>
      <c r="D11" s="224">
        <v>364518.94965800003</v>
      </c>
      <c r="E11" s="363">
        <v>4.6558834310944701E-2</v>
      </c>
      <c r="F11" s="224">
        <v>286049.46861099999</v>
      </c>
      <c r="G11" s="357">
        <v>4.9022371958583701E-2</v>
      </c>
    </row>
    <row r="12" spans="1:8" ht="18" customHeight="1">
      <c r="A12" s="356" t="s">
        <v>112</v>
      </c>
      <c r="B12" s="183">
        <v>313087.18550000002</v>
      </c>
      <c r="C12" s="181">
        <v>2.9964990631315601E-2</v>
      </c>
      <c r="D12" s="224">
        <v>247561.93549999999</v>
      </c>
      <c r="E12" s="363">
        <v>3.1620290652805298E-2</v>
      </c>
      <c r="F12" s="224">
        <v>203077.6575</v>
      </c>
      <c r="G12" s="357">
        <v>3.48028909502405E-2</v>
      </c>
    </row>
    <row r="13" spans="1:8" ht="18" thickBot="1">
      <c r="A13" s="356" t="s">
        <v>107</v>
      </c>
      <c r="B13" s="216">
        <v>297397.78618900001</v>
      </c>
      <c r="C13" s="181">
        <v>2.8463387483252299E-2</v>
      </c>
      <c r="D13" s="215">
        <v>222438.3196132</v>
      </c>
      <c r="E13" s="360">
        <v>2.84113319129022E-2</v>
      </c>
      <c r="F13" s="215">
        <v>180096.9611788</v>
      </c>
      <c r="G13" s="357">
        <v>3.0864522358277999E-2</v>
      </c>
    </row>
    <row r="14" spans="1:8" ht="16.5">
      <c r="A14" s="356" t="s">
        <v>48</v>
      </c>
      <c r="B14" s="337">
        <v>7778758.6508087367</v>
      </c>
      <c r="C14" s="361">
        <v>0.74449048344953528</v>
      </c>
      <c r="D14" s="352">
        <v>5785014.8335280484</v>
      </c>
      <c r="E14" s="362">
        <v>0.7389013585529467</v>
      </c>
      <c r="F14" s="352">
        <v>4290416.5317857396</v>
      </c>
      <c r="G14" s="361">
        <v>0.73527979653225972</v>
      </c>
      <c r="H14" s="110"/>
    </row>
    <row r="15" spans="1:8" ht="18" thickBot="1">
      <c r="A15" s="356" t="s">
        <v>114</v>
      </c>
      <c r="B15" s="216">
        <v>2669673.9668474495</v>
      </c>
      <c r="C15" s="185">
        <v>0.25550951655046628</v>
      </c>
      <c r="D15" s="215">
        <v>2044196.4225688772</v>
      </c>
      <c r="E15" s="360">
        <v>0.26109864144705197</v>
      </c>
      <c r="F15" s="215">
        <v>1544663.5996421576</v>
      </c>
      <c r="G15" s="185">
        <v>0.26472020346773928</v>
      </c>
      <c r="H15" s="110"/>
    </row>
    <row r="16" spans="1:8" ht="18" thickBot="1">
      <c r="A16" s="332" t="s">
        <v>149</v>
      </c>
      <c r="B16" s="328">
        <v>10448432.617656186</v>
      </c>
      <c r="C16" s="349">
        <v>1.0000000000000016</v>
      </c>
      <c r="D16" s="359">
        <v>7829211.2560969256</v>
      </c>
      <c r="E16" s="358">
        <v>0.99999999999999867</v>
      </c>
      <c r="F16" s="350">
        <v>5835080.1314278971</v>
      </c>
      <c r="G16" s="349">
        <v>0.999999999999999</v>
      </c>
    </row>
    <row r="21" spans="1:7" ht="16.5" customHeight="1">
      <c r="A21" s="103"/>
      <c r="B21" s="1246" t="s">
        <v>2415</v>
      </c>
      <c r="C21" s="1246"/>
      <c r="D21" s="1246" t="s">
        <v>2193</v>
      </c>
      <c r="E21" s="1246"/>
      <c r="F21" s="1246" t="s">
        <v>2036</v>
      </c>
      <c r="G21" s="1247"/>
    </row>
    <row r="22" spans="1:7" ht="16.5" customHeight="1">
      <c r="A22" s="104" t="s">
        <v>116</v>
      </c>
      <c r="B22" s="105" t="s">
        <v>102</v>
      </c>
      <c r="C22" s="105" t="s">
        <v>103</v>
      </c>
      <c r="D22" s="105" t="s">
        <v>102</v>
      </c>
      <c r="E22" s="105" t="s">
        <v>103</v>
      </c>
      <c r="F22" s="105" t="s">
        <v>102</v>
      </c>
      <c r="G22" s="106" t="s">
        <v>103</v>
      </c>
    </row>
    <row r="23" spans="1:7">
      <c r="A23" s="601" t="s">
        <v>16</v>
      </c>
      <c r="B23" s="593">
        <v>10448432.617656199</v>
      </c>
      <c r="C23" s="594">
        <v>1</v>
      </c>
      <c r="D23" s="595">
        <v>7829211.2560969302</v>
      </c>
      <c r="E23" s="596">
        <v>1</v>
      </c>
      <c r="F23" s="593">
        <v>5835080.1314278999</v>
      </c>
      <c r="G23" s="594">
        <v>1</v>
      </c>
    </row>
    <row r="24" spans="1:7">
      <c r="A24" s="600" t="s">
        <v>104</v>
      </c>
      <c r="B24" s="593">
        <v>1910082.357476</v>
      </c>
      <c r="C24" s="594">
        <v>0.18281042022018401</v>
      </c>
      <c r="D24" s="595">
        <v>1530932.946462</v>
      </c>
      <c r="E24" s="596">
        <v>0.19554114666018199</v>
      </c>
      <c r="F24" s="593">
        <v>1270946.003972</v>
      </c>
      <c r="G24" s="594">
        <v>0.21781123400973501</v>
      </c>
    </row>
    <row r="25" spans="1:7">
      <c r="A25" s="600" t="s">
        <v>105</v>
      </c>
      <c r="B25" s="593">
        <v>1578454.87683007</v>
      </c>
      <c r="C25" s="594">
        <v>0.15107097251723101</v>
      </c>
      <c r="D25" s="595">
        <v>1086506.19444058</v>
      </c>
      <c r="E25" s="596">
        <v>0.13877594548166899</v>
      </c>
      <c r="F25" s="593">
        <v>771214.69117338804</v>
      </c>
      <c r="G25" s="594">
        <v>0.13216865472328401</v>
      </c>
    </row>
    <row r="26" spans="1:7">
      <c r="A26" s="600" t="s">
        <v>119</v>
      </c>
      <c r="B26" s="593">
        <v>878581.07979500003</v>
      </c>
      <c r="C26" s="594">
        <v>8.4087356634749005E-2</v>
      </c>
      <c r="D26" s="595">
        <v>637282.25163499999</v>
      </c>
      <c r="E26" s="596">
        <v>8.1398014536741795E-2</v>
      </c>
      <c r="F26" s="593">
        <v>301435.83375500003</v>
      </c>
      <c r="G26" s="594">
        <v>5.1659244940177998E-2</v>
      </c>
    </row>
    <row r="27" spans="1:7" ht="18" customHeight="1">
      <c r="A27" s="600" t="s">
        <v>113</v>
      </c>
      <c r="B27" s="593">
        <v>628507.48449921398</v>
      </c>
      <c r="C27" s="594">
        <v>6.0153279204493898E-2</v>
      </c>
      <c r="D27" s="597">
        <v>498496.31582871801</v>
      </c>
      <c r="E27" s="596">
        <v>6.3671332848570003E-2</v>
      </c>
      <c r="F27" s="593">
        <v>360928.58479927399</v>
      </c>
      <c r="G27" s="594">
        <v>6.1854949147193902E-2</v>
      </c>
    </row>
    <row r="28" spans="1:7">
      <c r="A28" s="600" t="s">
        <v>108</v>
      </c>
      <c r="B28" s="593">
        <v>608707.26293840597</v>
      </c>
      <c r="C28" s="594">
        <v>5.8258236925391803E-2</v>
      </c>
      <c r="D28" s="595">
        <v>422191.308028506</v>
      </c>
      <c r="E28" s="596">
        <v>5.3925139355478303E-2</v>
      </c>
      <c r="F28" s="593">
        <v>298572.98435717402</v>
      </c>
      <c r="G28" s="594">
        <v>5.1168617676568301E-2</v>
      </c>
    </row>
    <row r="29" spans="1:7" ht="20.25" customHeight="1">
      <c r="A29" s="600" t="s">
        <v>123</v>
      </c>
      <c r="B29" s="593">
        <v>594517.47057804605</v>
      </c>
      <c r="C29" s="594">
        <v>5.6900158361877798E-2</v>
      </c>
      <c r="D29" s="595">
        <v>387738.13236204401</v>
      </c>
      <c r="E29" s="596">
        <v>4.9524545918989797E-2</v>
      </c>
      <c r="F29" s="593">
        <v>248999.78643910299</v>
      </c>
      <c r="G29" s="594">
        <v>4.26728992285784E-2</v>
      </c>
    </row>
    <row r="30" spans="1:7" ht="17.25" customHeight="1">
      <c r="A30" s="600" t="s">
        <v>106</v>
      </c>
      <c r="B30" s="593">
        <v>485230.68</v>
      </c>
      <c r="C30" s="594">
        <v>4.6440523450382201E-2</v>
      </c>
      <c r="D30" s="595">
        <v>387348.47999999998</v>
      </c>
      <c r="E30" s="596">
        <v>4.9474776874663597E-2</v>
      </c>
      <c r="F30" s="593">
        <v>369094.56</v>
      </c>
      <c r="G30" s="594">
        <v>6.3254411539619998E-2</v>
      </c>
    </row>
    <row r="31" spans="1:7" ht="21" customHeight="1">
      <c r="A31" s="600" t="s">
        <v>127</v>
      </c>
      <c r="B31" s="593">
        <v>484192.46700300003</v>
      </c>
      <c r="C31" s="594">
        <v>4.6341158020657802E-2</v>
      </c>
      <c r="D31" s="595">
        <v>364518.94965800003</v>
      </c>
      <c r="E31" s="596">
        <v>4.6558834310944701E-2</v>
      </c>
      <c r="F31" s="593">
        <v>286049.46861099999</v>
      </c>
      <c r="G31" s="594">
        <v>4.9022371958583701E-2</v>
      </c>
    </row>
    <row r="32" spans="1:7">
      <c r="A32" s="600" t="s">
        <v>112</v>
      </c>
      <c r="B32" s="593">
        <v>313087.18550000002</v>
      </c>
      <c r="C32" s="594">
        <v>2.9964990631315601E-2</v>
      </c>
      <c r="D32" s="595">
        <v>247561.93549999999</v>
      </c>
      <c r="E32" s="596">
        <v>3.1620290652805298E-2</v>
      </c>
      <c r="F32" s="593">
        <v>203077.6575</v>
      </c>
      <c r="G32" s="594">
        <v>3.48028909502405E-2</v>
      </c>
    </row>
    <row r="33" spans="1:8">
      <c r="A33" s="600" t="s">
        <v>107</v>
      </c>
      <c r="B33" s="593">
        <v>297397.78618900001</v>
      </c>
      <c r="C33" s="594">
        <v>2.8463387483252299E-2</v>
      </c>
      <c r="D33" s="595">
        <v>222438.3196132</v>
      </c>
      <c r="E33" s="596">
        <v>2.84113319129022E-2</v>
      </c>
      <c r="F33" s="593">
        <v>180096.9611788</v>
      </c>
      <c r="G33" s="594">
        <v>3.0864522358277999E-2</v>
      </c>
    </row>
    <row r="34" spans="1:8">
      <c r="A34" s="600" t="s">
        <v>125</v>
      </c>
      <c r="B34" s="593">
        <v>268579.13908803998</v>
      </c>
      <c r="C34" s="594">
        <v>2.57052085146421E-2</v>
      </c>
      <c r="D34" s="595">
        <v>241003.67270863999</v>
      </c>
      <c r="E34" s="596">
        <v>3.0782624816894599E-2</v>
      </c>
      <c r="F34" s="593">
        <v>177880.22686220001</v>
      </c>
      <c r="G34" s="594">
        <v>3.04846245219722E-2</v>
      </c>
    </row>
    <row r="35" spans="1:8">
      <c r="A35" s="600" t="s">
        <v>148</v>
      </c>
      <c r="B35" s="593">
        <v>245251.14290000001</v>
      </c>
      <c r="C35" s="594">
        <v>2.3472529505101501E-2</v>
      </c>
      <c r="D35" s="595">
        <v>193007.85569999999</v>
      </c>
      <c r="E35" s="596">
        <v>2.4652273311656599E-2</v>
      </c>
      <c r="F35" s="593">
        <v>143556.3947</v>
      </c>
      <c r="G35" s="594">
        <v>2.4602300476869399E-2</v>
      </c>
    </row>
    <row r="36" spans="1:8">
      <c r="A36" s="600" t="s">
        <v>138</v>
      </c>
      <c r="B36" s="593">
        <v>197728.36039955801</v>
      </c>
      <c r="C36" s="594">
        <v>1.8924212619740598E-2</v>
      </c>
      <c r="D36" s="595">
        <v>155804.634267382</v>
      </c>
      <c r="E36" s="596">
        <v>1.9900425364822099E-2</v>
      </c>
      <c r="F36" s="593">
        <v>114092.990194196</v>
      </c>
      <c r="G36" s="594">
        <v>1.9552943168627299E-2</v>
      </c>
    </row>
    <row r="37" spans="1:8">
      <c r="A37" s="600" t="s">
        <v>151</v>
      </c>
      <c r="B37" s="593">
        <v>192900.86162956501</v>
      </c>
      <c r="C37" s="594">
        <v>1.8462181715522899E-2</v>
      </c>
      <c r="D37" s="595">
        <v>68851.790832429004</v>
      </c>
      <c r="E37" s="596">
        <v>8.7942180355411008E-3</v>
      </c>
      <c r="F37" s="593">
        <v>52225.564971721004</v>
      </c>
      <c r="G37" s="594">
        <v>8.9502738257925003E-3</v>
      </c>
    </row>
    <row r="38" spans="1:8">
      <c r="A38" s="600" t="s">
        <v>122</v>
      </c>
      <c r="B38" s="593">
        <v>180124.84915759999</v>
      </c>
      <c r="C38" s="594">
        <v>1.72394133884941E-2</v>
      </c>
      <c r="D38" s="595">
        <v>127343.76165904</v>
      </c>
      <c r="E38" s="596">
        <v>1.6265209545836701E-2</v>
      </c>
      <c r="F38" s="593">
        <v>108551.85312119999</v>
      </c>
      <c r="G38" s="594">
        <v>1.86033183223203E-2</v>
      </c>
    </row>
    <row r="39" spans="1:8">
      <c r="A39" s="600" t="s">
        <v>150</v>
      </c>
      <c r="B39" s="593">
        <v>166303.81383200001</v>
      </c>
      <c r="C39" s="594">
        <v>1.5916627873062299E-2</v>
      </c>
      <c r="D39" s="595">
        <v>116108.35</v>
      </c>
      <c r="E39" s="596">
        <v>1.48301465118318E-2</v>
      </c>
      <c r="F39" s="593">
        <v>76182.05</v>
      </c>
      <c r="G39" s="594">
        <v>1.3055870405220601E-2</v>
      </c>
    </row>
    <row r="40" spans="1:8">
      <c r="A40" s="600" t="s">
        <v>120</v>
      </c>
      <c r="B40" s="593">
        <v>158365.83095932601</v>
      </c>
      <c r="C40" s="598">
        <v>1.51568983362838E-2</v>
      </c>
      <c r="D40" s="595">
        <v>137937.72714614801</v>
      </c>
      <c r="E40" s="599">
        <v>1.7618342721143199E-2</v>
      </c>
      <c r="F40" s="593">
        <v>101135.577361932</v>
      </c>
      <c r="G40" s="598">
        <v>1.7332337360238301E-2</v>
      </c>
    </row>
    <row r="41" spans="1:8">
      <c r="A41" s="600" t="s">
        <v>121</v>
      </c>
      <c r="B41" s="593">
        <v>143549.08640935601</v>
      </c>
      <c r="C41" s="594">
        <v>1.3738815347938501E-2</v>
      </c>
      <c r="D41" s="595">
        <v>103007.993037808</v>
      </c>
      <c r="E41" s="596">
        <v>1.31568800059638E-2</v>
      </c>
      <c r="F41" s="593">
        <v>81516.006294388004</v>
      </c>
      <c r="G41" s="594">
        <v>1.39699891789558E-2</v>
      </c>
    </row>
    <row r="42" spans="1:8">
      <c r="A42" s="600" t="s">
        <v>135</v>
      </c>
      <c r="B42" s="593">
        <v>126994.971490296</v>
      </c>
      <c r="C42" s="594">
        <v>1.21544518816817E-2</v>
      </c>
      <c r="D42" s="595">
        <v>68779.916324256003</v>
      </c>
      <c r="E42" s="596">
        <v>8.7850377355310604E-3</v>
      </c>
      <c r="F42" s="593"/>
      <c r="G42" s="594"/>
    </row>
    <row r="43" spans="1:8">
      <c r="A43" s="600" t="s">
        <v>117</v>
      </c>
      <c r="B43" s="593">
        <v>126926.129687234</v>
      </c>
      <c r="C43" s="594">
        <v>1.2147863161097399E-2</v>
      </c>
      <c r="D43" s="595">
        <v>91399.190031830003</v>
      </c>
      <c r="E43" s="596">
        <v>1.1674124894848601E-2</v>
      </c>
      <c r="F43" s="593">
        <v>65988.081164585994</v>
      </c>
      <c r="G43" s="594">
        <v>1.13088560359561E-2</v>
      </c>
    </row>
    <row r="44" spans="1:8">
      <c r="A44" s="600" t="s">
        <v>152</v>
      </c>
      <c r="B44" s="593">
        <v>124556.8</v>
      </c>
      <c r="C44" s="594">
        <v>1.1921099035420799E-2</v>
      </c>
      <c r="D44" s="595">
        <v>109088</v>
      </c>
      <c r="E44" s="596">
        <v>1.39334597613583E-2</v>
      </c>
      <c r="F44" s="593">
        <v>92384</v>
      </c>
      <c r="G44" s="594">
        <v>1.58325160784712E-2</v>
      </c>
    </row>
    <row r="45" spans="1:8">
      <c r="A45" s="600" t="s">
        <v>126</v>
      </c>
      <c r="B45" s="593">
        <v>101360.345386</v>
      </c>
      <c r="C45" s="594">
        <v>9.7010096246127105E-3</v>
      </c>
      <c r="D45" s="595">
        <v>86423.297879999998</v>
      </c>
      <c r="E45" s="596">
        <v>1.1038570176874299E-2</v>
      </c>
      <c r="F45" s="593">
        <v>89403.278281999999</v>
      </c>
      <c r="G45" s="594">
        <v>1.53216881805053E-2</v>
      </c>
      <c r="H45" s="110"/>
    </row>
    <row r="46" spans="1:8">
      <c r="A46" s="600" t="s">
        <v>132</v>
      </c>
      <c r="B46" s="593">
        <v>74984.768487199995</v>
      </c>
      <c r="C46" s="594">
        <v>7.1766523488401204E-3</v>
      </c>
      <c r="D46" s="595">
        <v>50877.538194239998</v>
      </c>
      <c r="E46" s="596">
        <v>6.49842449386196E-3</v>
      </c>
      <c r="F46" s="593">
        <v>49074.170701280003</v>
      </c>
      <c r="G46" s="594">
        <v>8.4101965347425506E-3</v>
      </c>
    </row>
    <row r="47" spans="1:8">
      <c r="A47" s="600" t="s">
        <v>128</v>
      </c>
      <c r="B47" s="593">
        <v>63857.956854099997</v>
      </c>
      <c r="C47" s="594">
        <v>6.1117259584169796E-3</v>
      </c>
      <c r="D47" s="595">
        <v>51513.784614099997</v>
      </c>
      <c r="E47" s="596">
        <v>6.5796902049340003E-3</v>
      </c>
      <c r="F47" s="593">
        <v>40544.965914100001</v>
      </c>
      <c r="G47" s="594">
        <v>6.9484848538280903E-3</v>
      </c>
    </row>
    <row r="48" spans="1:8">
      <c r="A48" s="600" t="s">
        <v>118</v>
      </c>
      <c r="B48" s="593">
        <v>60041.419620000001</v>
      </c>
      <c r="C48" s="594">
        <v>5.7464522974038802E-3</v>
      </c>
      <c r="D48" s="595">
        <v>60424.813159999998</v>
      </c>
      <c r="E48" s="596">
        <v>7.7178672516908702E-3</v>
      </c>
      <c r="F48" s="593">
        <v>52714.907570000003</v>
      </c>
      <c r="G48" s="594">
        <v>9.0341360157294298E-3</v>
      </c>
    </row>
    <row r="49" spans="1:7">
      <c r="A49" s="600" t="s">
        <v>141</v>
      </c>
      <c r="B49" s="593">
        <v>59153.595284800002</v>
      </c>
      <c r="C49" s="594">
        <v>5.6614802860325501E-3</v>
      </c>
      <c r="D49" s="595">
        <v>42486.409961799996</v>
      </c>
      <c r="E49" s="596">
        <v>5.4266526438041997E-3</v>
      </c>
      <c r="F49" s="593">
        <v>32548.150437799999</v>
      </c>
      <c r="G49" s="594">
        <v>5.5780125901775997E-3</v>
      </c>
    </row>
    <row r="50" spans="1:7">
      <c r="A50" s="600" t="s">
        <v>130</v>
      </c>
      <c r="B50" s="593">
        <v>54191.003729299999</v>
      </c>
      <c r="C50" s="594">
        <v>5.1865199032557104E-3</v>
      </c>
      <c r="D50" s="595">
        <v>54596.230609999999</v>
      </c>
      <c r="E50" s="596">
        <v>6.9734011286876002E-3</v>
      </c>
      <c r="F50" s="593">
        <v>43666.298149399998</v>
      </c>
      <c r="G50" s="594">
        <v>7.4834101958963896E-3</v>
      </c>
    </row>
    <row r="51" spans="1:7">
      <c r="A51" s="600" t="s">
        <v>111</v>
      </c>
      <c r="B51" s="593">
        <v>53562.705000000002</v>
      </c>
      <c r="C51" s="594">
        <v>5.1263866036220197E-3</v>
      </c>
      <c r="D51" s="595">
        <v>42451.565000000002</v>
      </c>
      <c r="E51" s="596">
        <v>5.4222020087836102E-3</v>
      </c>
      <c r="F51" s="593">
        <v>31740.455000000002</v>
      </c>
      <c r="G51" s="594">
        <v>5.43959196533481E-3</v>
      </c>
    </row>
    <row r="52" spans="1:7">
      <c r="A52" s="600" t="s">
        <v>129</v>
      </c>
      <c r="B52" s="593">
        <v>50063.376987900003</v>
      </c>
      <c r="C52" s="594">
        <v>4.7914724456662398E-3</v>
      </c>
      <c r="D52" s="595">
        <v>54187.776987899997</v>
      </c>
      <c r="E52" s="596">
        <v>6.92123065981925E-3</v>
      </c>
      <c r="F52" s="593">
        <v>37186.776987899997</v>
      </c>
      <c r="G52" s="594">
        <v>6.3729676628793896E-3</v>
      </c>
    </row>
    <row r="53" spans="1:7">
      <c r="A53" s="600" t="s">
        <v>131</v>
      </c>
      <c r="B53" s="593">
        <v>44884.800000000003</v>
      </c>
      <c r="C53" s="594">
        <v>4.2958404999570796E-3</v>
      </c>
      <c r="D53" s="595">
        <v>33581.800000000003</v>
      </c>
      <c r="E53" s="596">
        <v>4.2892954221727597E-3</v>
      </c>
      <c r="F53" s="593">
        <v>25950.400000000001</v>
      </c>
      <c r="G53" s="594">
        <v>4.44730824864434E-3</v>
      </c>
    </row>
    <row r="54" spans="1:7">
      <c r="A54" s="600" t="s">
        <v>143</v>
      </c>
      <c r="B54" s="593">
        <v>37123.713186000001</v>
      </c>
      <c r="C54" s="594">
        <v>3.5530413550513601E-3</v>
      </c>
      <c r="D54" s="595">
        <v>26915.706150000002</v>
      </c>
      <c r="E54" s="596">
        <v>3.4378566715822902E-3</v>
      </c>
      <c r="F54" s="593">
        <v>23359.992522</v>
      </c>
      <c r="G54" s="594">
        <v>4.0033713326715903E-3</v>
      </c>
    </row>
    <row r="55" spans="1:7">
      <c r="A55" s="600" t="s">
        <v>153</v>
      </c>
      <c r="B55" s="593">
        <v>36071.19</v>
      </c>
      <c r="C55" s="594">
        <v>3.4523063238255901E-3</v>
      </c>
      <c r="D55" s="597">
        <v>39074.129999999997</v>
      </c>
      <c r="E55" s="596">
        <v>4.9908130872789204E-3</v>
      </c>
      <c r="F55" s="593">
        <v>26651.7</v>
      </c>
      <c r="G55" s="594">
        <v>4.5674951156974199E-3</v>
      </c>
    </row>
    <row r="56" spans="1:7" ht="18.75" customHeight="1">
      <c r="A56" s="600" t="s">
        <v>146</v>
      </c>
      <c r="B56" s="593">
        <v>28427.328000000001</v>
      </c>
      <c r="C56" s="594">
        <v>2.7207265472490401E-3</v>
      </c>
      <c r="D56" s="595">
        <v>25523.988000000001</v>
      </c>
      <c r="E56" s="596">
        <v>3.26009698360399E-3</v>
      </c>
      <c r="F56" s="593">
        <v>19667.580000000002</v>
      </c>
      <c r="G56" s="594">
        <v>3.3705758202136598E-3</v>
      </c>
    </row>
    <row r="57" spans="1:7">
      <c r="A57" s="600" t="s">
        <v>124</v>
      </c>
      <c r="B57" s="593">
        <v>17823.939360856999</v>
      </c>
      <c r="C57" s="594">
        <v>1.70589599541824E-3</v>
      </c>
      <c r="D57" s="595">
        <v>16995.337258341999</v>
      </c>
      <c r="E57" s="596">
        <v>2.1707598252770398E-3</v>
      </c>
      <c r="F57" s="593">
        <v>19337.163232536001</v>
      </c>
      <c r="G57" s="594">
        <v>3.3139499024847198E-3</v>
      </c>
    </row>
    <row r="58" spans="1:7">
      <c r="A58" s="600" t="s">
        <v>144</v>
      </c>
      <c r="B58" s="593">
        <v>15007.661094745001</v>
      </c>
      <c r="C58" s="594">
        <v>1.43635525479529E-3</v>
      </c>
      <c r="D58" s="595">
        <v>10217.095751888</v>
      </c>
      <c r="E58" s="596">
        <v>1.30499681483643E-3</v>
      </c>
      <c r="F58" s="593">
        <v>7997.5794663440001</v>
      </c>
      <c r="G58" s="594">
        <v>1.3706031941650299E-3</v>
      </c>
    </row>
    <row r="59" spans="1:7">
      <c r="A59" s="600" t="s">
        <v>133</v>
      </c>
      <c r="B59" s="593">
        <v>14534.467087573999</v>
      </c>
      <c r="C59" s="594">
        <v>1.39106673885355E-3</v>
      </c>
      <c r="D59" s="595">
        <v>12233.029829073999</v>
      </c>
      <c r="E59" s="596">
        <v>1.5624855977091701E-3</v>
      </c>
      <c r="F59" s="593">
        <v>11397.959684574</v>
      </c>
      <c r="G59" s="594">
        <v>1.95335101281374E-3</v>
      </c>
    </row>
    <row r="60" spans="1:7">
      <c r="A60" s="600" t="s">
        <v>134</v>
      </c>
      <c r="B60" s="593">
        <v>8187.2</v>
      </c>
      <c r="C60" s="594">
        <v>7.8358164325670603E-4</v>
      </c>
      <c r="D60" s="595">
        <v>6735.2</v>
      </c>
      <c r="E60" s="596">
        <v>8.6026545710527695E-4</v>
      </c>
      <c r="F60" s="593">
        <v>4823.2</v>
      </c>
      <c r="G60" s="594">
        <v>8.2658676339714902E-4</v>
      </c>
    </row>
    <row r="61" spans="1:7">
      <c r="A61" s="600" t="s">
        <v>155</v>
      </c>
      <c r="B61" s="593">
        <v>7181.44</v>
      </c>
      <c r="C61" s="594">
        <v>6.8732222935184695E-4</v>
      </c>
      <c r="D61" s="595">
        <v>5367.04</v>
      </c>
      <c r="E61" s="596">
        <v>6.8551477593869602E-4</v>
      </c>
      <c r="F61" s="593">
        <v>4023.04</v>
      </c>
      <c r="G61" s="594">
        <v>6.8945754117956295E-4</v>
      </c>
    </row>
    <row r="62" spans="1:7">
      <c r="A62" s="600" t="s">
        <v>1675</v>
      </c>
      <c r="B62" s="593">
        <v>5606.726216</v>
      </c>
      <c r="C62" s="594">
        <v>5.3660930985242005E-4</v>
      </c>
      <c r="D62" s="595">
        <v>6228.8124639999996</v>
      </c>
      <c r="E62" s="596">
        <v>7.9558620405719305E-4</v>
      </c>
      <c r="F62" s="593">
        <v>5205.2520240000003</v>
      </c>
      <c r="G62" s="594">
        <v>8.9206178951414404E-4</v>
      </c>
    </row>
    <row r="63" spans="1:7">
      <c r="A63" s="600" t="s">
        <v>137</v>
      </c>
      <c r="B63" s="593">
        <v>3370.5149999999999</v>
      </c>
      <c r="C63" s="594">
        <v>3.2258570479790099E-4</v>
      </c>
      <c r="D63" s="595">
        <v>3268.0949999999998</v>
      </c>
      <c r="E63" s="596">
        <v>4.1742327459295497E-4</v>
      </c>
      <c r="F63" s="593">
        <v>3319.3049999999998</v>
      </c>
      <c r="G63" s="594">
        <v>5.6885337051707896E-4</v>
      </c>
    </row>
    <row r="64" spans="1:7">
      <c r="A64" s="600" t="s">
        <v>1739</v>
      </c>
      <c r="B64" s="593">
        <v>2926.95</v>
      </c>
      <c r="C64" s="594">
        <v>2.8013292587578402E-4</v>
      </c>
      <c r="D64" s="595">
        <v>2730</v>
      </c>
      <c r="E64" s="596">
        <v>3.4869412903809898E-4</v>
      </c>
      <c r="F64" s="593">
        <v>2506.8000000000002</v>
      </c>
      <c r="G64" s="594">
        <v>4.2960849611958302E-4</v>
      </c>
    </row>
    <row r="65" spans="1:7">
      <c r="A65" s="600" t="s">
        <v>154</v>
      </c>
      <c r="B65" s="593">
        <v>31.86</v>
      </c>
      <c r="C65" s="594">
        <v>3.0492611825970602E-6</v>
      </c>
      <c r="D65" s="595">
        <v>31.86</v>
      </c>
      <c r="E65" s="596">
        <v>4.0693754399830901E-6</v>
      </c>
      <c r="F65" s="593">
        <v>31.86</v>
      </c>
      <c r="G65" s="594">
        <v>5.4600792589635902E-6</v>
      </c>
    </row>
    <row r="66" spans="1:7">
      <c r="A66" s="602" t="s">
        <v>142</v>
      </c>
      <c r="B66" s="603">
        <v>0.02</v>
      </c>
      <c r="C66" s="594">
        <v>1.9141627009397702E-9</v>
      </c>
      <c r="D66" s="604">
        <v>0.02</v>
      </c>
      <c r="E66" s="596">
        <v>2.55453574386886E-9</v>
      </c>
      <c r="F66" s="603">
        <v>0.02</v>
      </c>
      <c r="G66" s="594">
        <v>3.4275450464303801E-9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69"/>
  <sheetViews>
    <sheetView rightToLeft="1" zoomScaleNormal="100" workbookViewId="0">
      <selection activeCell="D8" sqref="D8"/>
    </sheetView>
  </sheetViews>
  <sheetFormatPr defaultColWidth="9.140625" defaultRowHeight="18"/>
  <cols>
    <col min="1" max="1" width="6.5703125" style="11" customWidth="1"/>
    <col min="2" max="2" width="11.42578125" style="10" customWidth="1"/>
    <col min="3" max="3" width="18" style="30" customWidth="1"/>
    <col min="4" max="4" width="15.85546875" style="29" customWidth="1"/>
    <col min="5" max="7" width="9.7109375" style="29" customWidth="1"/>
    <col min="8" max="8" width="11.140625" style="29" customWidth="1"/>
    <col min="9" max="9" width="9.7109375" style="29" customWidth="1"/>
    <col min="10" max="10" width="10.28515625" style="29" customWidth="1"/>
    <col min="11" max="16" width="9.7109375" style="29" customWidth="1"/>
    <col min="17" max="17" width="10.140625" style="29" bestFit="1" customWidth="1"/>
    <col min="18" max="27" width="10.140625" style="29" customWidth="1"/>
    <col min="28" max="29" width="10.7109375" style="29" bestFit="1" customWidth="1"/>
    <col min="30" max="16384" width="9.140625" style="29"/>
  </cols>
  <sheetData>
    <row r="1" spans="1:29" ht="15">
      <c r="A1" s="29"/>
      <c r="B1" s="29"/>
      <c r="C1" s="29"/>
      <c r="D1" s="206" t="s">
        <v>34</v>
      </c>
      <c r="E1" s="206" t="s">
        <v>35</v>
      </c>
      <c r="F1" s="206" t="s">
        <v>36</v>
      </c>
      <c r="G1" s="206" t="s">
        <v>37</v>
      </c>
      <c r="H1" s="206" t="s">
        <v>38</v>
      </c>
      <c r="I1" s="206" t="s">
        <v>39</v>
      </c>
      <c r="J1" s="206" t="s">
        <v>40</v>
      </c>
      <c r="K1" s="206" t="s">
        <v>41</v>
      </c>
      <c r="L1" s="206" t="s">
        <v>42</v>
      </c>
      <c r="M1" s="206" t="s">
        <v>43</v>
      </c>
      <c r="N1" s="206" t="s">
        <v>44</v>
      </c>
      <c r="O1" s="206" t="s">
        <v>169</v>
      </c>
      <c r="P1" s="206" t="s">
        <v>176</v>
      </c>
      <c r="Q1" s="206" t="s">
        <v>1507</v>
      </c>
      <c r="R1" s="206" t="s">
        <v>1538</v>
      </c>
      <c r="S1" s="206" t="s">
        <v>1588</v>
      </c>
      <c r="T1" s="206" t="s">
        <v>1644</v>
      </c>
      <c r="U1" s="206" t="s">
        <v>1674</v>
      </c>
      <c r="V1" s="206" t="s">
        <v>1738</v>
      </c>
      <c r="W1" s="206" t="s">
        <v>1769</v>
      </c>
      <c r="X1" s="531" t="s">
        <v>1899</v>
      </c>
      <c r="Y1" s="531" t="s">
        <v>1963</v>
      </c>
      <c r="Z1" s="531" t="s">
        <v>2013</v>
      </c>
      <c r="AA1" s="531" t="s">
        <v>2037</v>
      </c>
      <c r="AB1" s="612" t="s">
        <v>2194</v>
      </c>
      <c r="AC1" s="612" t="s">
        <v>2416</v>
      </c>
    </row>
    <row r="2" spans="1:29" ht="14.25" customHeight="1">
      <c r="A2" s="1268" t="s">
        <v>175</v>
      </c>
      <c r="B2" s="1259" t="s">
        <v>17</v>
      </c>
      <c r="C2" s="112" t="s">
        <v>33</v>
      </c>
      <c r="D2" s="31">
        <v>1</v>
      </c>
      <c r="E2" s="31">
        <v>13</v>
      </c>
      <c r="F2" s="31">
        <v>3</v>
      </c>
      <c r="G2" s="94"/>
      <c r="H2" s="31">
        <v>31</v>
      </c>
      <c r="I2" s="94"/>
      <c r="J2" s="31">
        <v>11</v>
      </c>
      <c r="K2" s="31">
        <v>3</v>
      </c>
      <c r="L2" s="94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</row>
    <row r="3" spans="1:29" ht="14.25" customHeight="1">
      <c r="A3" s="1268"/>
      <c r="B3" s="1259"/>
      <c r="C3" s="112" t="s">
        <v>178</v>
      </c>
      <c r="D3" s="31">
        <v>24999.998</v>
      </c>
      <c r="E3" s="31">
        <v>4497018.0949999997</v>
      </c>
      <c r="F3" s="31">
        <v>841846.86600000004</v>
      </c>
      <c r="G3" s="94"/>
      <c r="H3" s="31">
        <v>9505666.7719999999</v>
      </c>
      <c r="I3" s="94"/>
      <c r="J3" s="31">
        <v>2854095.07</v>
      </c>
      <c r="K3" s="31">
        <v>305805</v>
      </c>
      <c r="L3" s="94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</row>
    <row r="4" spans="1:29" ht="14.25" customHeight="1">
      <c r="A4" s="1268"/>
      <c r="B4" s="1259"/>
      <c r="C4" s="112" t="s">
        <v>31</v>
      </c>
      <c r="D4" s="31">
        <v>93.749992500000005</v>
      </c>
      <c r="E4" s="31">
        <v>11571.572236739001</v>
      </c>
      <c r="F4" s="31">
        <v>8673.541883074</v>
      </c>
      <c r="G4" s="94"/>
      <c r="H4" s="31">
        <v>13436.452049887999</v>
      </c>
      <c r="I4" s="94"/>
      <c r="J4" s="31">
        <v>5022.9831815500002</v>
      </c>
      <c r="K4" s="31">
        <v>1083.1546800000001</v>
      </c>
      <c r="L4" s="94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</row>
    <row r="5" spans="1:29" ht="14.25" customHeight="1">
      <c r="A5" s="1268"/>
      <c r="B5" s="1277" t="s">
        <v>18</v>
      </c>
      <c r="C5" s="112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</row>
    <row r="6" spans="1:29" ht="14.25" customHeight="1">
      <c r="A6" s="1268"/>
      <c r="B6" s="1277"/>
      <c r="C6" s="112" t="s">
        <v>178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</row>
    <row r="7" spans="1:29" ht="14.25" customHeight="1">
      <c r="A7" s="1268"/>
      <c r="B7" s="1277"/>
      <c r="C7" s="112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</row>
    <row r="8" spans="1:29" ht="14.25" customHeight="1">
      <c r="A8" s="1268"/>
      <c r="B8" s="1259" t="s">
        <v>48</v>
      </c>
      <c r="C8" s="112" t="s">
        <v>33</v>
      </c>
      <c r="D8" s="81">
        <v>1</v>
      </c>
      <c r="E8" s="81">
        <v>13</v>
      </c>
      <c r="F8" s="81">
        <v>8</v>
      </c>
      <c r="G8" s="81">
        <v>5</v>
      </c>
      <c r="H8" s="81">
        <v>34</v>
      </c>
      <c r="I8" s="81">
        <v>4</v>
      </c>
      <c r="J8" s="81">
        <v>12</v>
      </c>
      <c r="K8" s="81">
        <v>12</v>
      </c>
      <c r="L8" s="81">
        <v>27</v>
      </c>
      <c r="M8" s="81">
        <v>24</v>
      </c>
      <c r="N8" s="81">
        <v>12</v>
      </c>
      <c r="O8" s="81">
        <v>19</v>
      </c>
      <c r="P8" s="81">
        <v>17</v>
      </c>
      <c r="Q8" s="81">
        <v>26</v>
      </c>
      <c r="R8" s="81">
        <v>256</v>
      </c>
      <c r="S8" s="81">
        <v>9</v>
      </c>
      <c r="T8" s="81">
        <v>15</v>
      </c>
      <c r="U8" s="81">
        <v>42</v>
      </c>
      <c r="V8" s="81">
        <v>6156</v>
      </c>
      <c r="W8" s="81">
        <v>47</v>
      </c>
      <c r="X8" s="81">
        <v>11</v>
      </c>
      <c r="Y8" s="81">
        <v>7</v>
      </c>
      <c r="Z8" s="81">
        <v>8</v>
      </c>
      <c r="AA8" s="81">
        <v>705</v>
      </c>
      <c r="AB8" s="81">
        <v>341</v>
      </c>
      <c r="AC8" s="81">
        <v>118</v>
      </c>
    </row>
    <row r="9" spans="1:29" ht="14.25" customHeight="1">
      <c r="A9" s="1268"/>
      <c r="B9" s="1259"/>
      <c r="C9" s="112" t="s">
        <v>178</v>
      </c>
      <c r="D9" s="81">
        <v>24999.998</v>
      </c>
      <c r="E9" s="81">
        <v>4497018.0949999997</v>
      </c>
      <c r="F9" s="81">
        <v>949070.19200000004</v>
      </c>
      <c r="G9" s="81">
        <v>57369.071000000004</v>
      </c>
      <c r="H9" s="81">
        <v>9871561.3190000001</v>
      </c>
      <c r="I9" s="81">
        <v>15000</v>
      </c>
      <c r="J9" s="81">
        <v>2856595.07</v>
      </c>
      <c r="K9" s="81">
        <v>931610.98600000003</v>
      </c>
      <c r="L9" s="81">
        <v>2069056.6510000001</v>
      </c>
      <c r="M9" s="81">
        <v>4773750.9969999995</v>
      </c>
      <c r="N9" s="81">
        <v>1239847.0589999999</v>
      </c>
      <c r="O9" s="81">
        <v>10160683.375</v>
      </c>
      <c r="P9" s="81">
        <v>4094423.429</v>
      </c>
      <c r="Q9" s="81">
        <v>2826784.426</v>
      </c>
      <c r="R9" s="81">
        <v>18320929.502</v>
      </c>
      <c r="S9" s="81">
        <v>2877197.3289999999</v>
      </c>
      <c r="T9" s="81">
        <v>9998184.4499999993</v>
      </c>
      <c r="U9" s="81">
        <v>3141454.7939999998</v>
      </c>
      <c r="V9" s="81">
        <v>373649.75200000004</v>
      </c>
      <c r="W9" s="81">
        <v>17576825.052000001</v>
      </c>
      <c r="X9" s="81">
        <v>670012.9310000001</v>
      </c>
      <c r="Y9" s="81">
        <v>1531041.936</v>
      </c>
      <c r="Z9" s="81">
        <v>586895.53599999996</v>
      </c>
      <c r="AA9" s="81">
        <v>15462899.392000001</v>
      </c>
      <c r="AB9" s="81">
        <v>23838578.217</v>
      </c>
      <c r="AC9" s="81">
        <v>1884785.777</v>
      </c>
    </row>
    <row r="10" spans="1:29" ht="14.25" customHeight="1">
      <c r="A10" s="1268"/>
      <c r="B10" s="1259"/>
      <c r="C10" s="112" t="s">
        <v>31</v>
      </c>
      <c r="D10" s="81">
        <v>93.749992500000005</v>
      </c>
      <c r="E10" s="81">
        <v>11571.572236739001</v>
      </c>
      <c r="F10" s="81">
        <v>8985.5519199299997</v>
      </c>
      <c r="G10" s="81">
        <v>71.512670008000001</v>
      </c>
      <c r="H10" s="81">
        <v>14204.006816775</v>
      </c>
      <c r="I10" s="81">
        <v>46.07</v>
      </c>
      <c r="J10" s="81">
        <v>5062.2331815500002</v>
      </c>
      <c r="K10" s="81">
        <v>2277.8828972600004</v>
      </c>
      <c r="L10" s="81">
        <v>2964.97708715</v>
      </c>
      <c r="M10" s="81">
        <v>10920.978953096001</v>
      </c>
      <c r="N10" s="81">
        <v>1841.9862697900001</v>
      </c>
      <c r="O10" s="81">
        <v>40344.645066038996</v>
      </c>
      <c r="P10" s="81">
        <v>10496.241383355</v>
      </c>
      <c r="Q10" s="81">
        <v>1080.731154739</v>
      </c>
      <c r="R10" s="81">
        <v>15025.942972317</v>
      </c>
      <c r="S10" s="81">
        <v>9470.50203005</v>
      </c>
      <c r="T10" s="81">
        <v>17184.008825000001</v>
      </c>
      <c r="U10" s="81">
        <v>10030.469750995</v>
      </c>
      <c r="V10" s="81">
        <v>791.87444715700008</v>
      </c>
      <c r="W10" s="81">
        <v>30276.610045560003</v>
      </c>
      <c r="X10" s="81">
        <v>870.89314392599999</v>
      </c>
      <c r="Y10" s="81">
        <v>5739.7877497119998</v>
      </c>
      <c r="Z10" s="81">
        <v>2037.6429867280001</v>
      </c>
      <c r="AA10" s="81">
        <v>97473.688589530997</v>
      </c>
      <c r="AB10" s="81">
        <v>46509.645495209399</v>
      </c>
      <c r="AC10" s="81">
        <v>10256.905924507999</v>
      </c>
    </row>
    <row r="11" spans="1:29" ht="14.25" customHeight="1">
      <c r="A11" s="1268" t="s">
        <v>174</v>
      </c>
      <c r="B11" s="1259" t="s">
        <v>17</v>
      </c>
      <c r="C11" s="112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</row>
    <row r="12" spans="1:29" ht="14.25" customHeight="1">
      <c r="A12" s="1268"/>
      <c r="B12" s="1259"/>
      <c r="C12" s="112" t="s">
        <v>178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</row>
    <row r="13" spans="1:29" ht="14.25" customHeight="1">
      <c r="A13" s="1268"/>
      <c r="B13" s="1259"/>
      <c r="C13" s="112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</row>
    <row r="14" spans="1:29" ht="14.25" customHeight="1">
      <c r="A14" s="1268"/>
      <c r="B14" s="1259" t="s">
        <v>18</v>
      </c>
      <c r="C14" s="112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</row>
    <row r="15" spans="1:29" ht="14.25" customHeight="1">
      <c r="A15" s="1268"/>
      <c r="B15" s="1259"/>
      <c r="C15" s="112" t="s">
        <v>178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</row>
    <row r="16" spans="1:29" ht="14.25" customHeight="1">
      <c r="A16" s="1268"/>
      <c r="B16" s="1259"/>
      <c r="C16" s="112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</row>
    <row r="17" spans="1:29" ht="14.25" customHeight="1">
      <c r="A17" s="1268"/>
      <c r="B17" s="1259" t="s">
        <v>48</v>
      </c>
      <c r="C17" s="112" t="s">
        <v>33</v>
      </c>
      <c r="D17" s="81">
        <v>617</v>
      </c>
      <c r="E17" s="81">
        <v>883</v>
      </c>
      <c r="F17" s="81">
        <v>182</v>
      </c>
      <c r="G17" s="81">
        <v>834</v>
      </c>
      <c r="H17" s="81">
        <v>175</v>
      </c>
      <c r="I17" s="81">
        <v>168</v>
      </c>
      <c r="J17" s="81">
        <v>107</v>
      </c>
      <c r="K17" s="81">
        <v>157</v>
      </c>
      <c r="L17" s="81">
        <v>119</v>
      </c>
      <c r="M17" s="81">
        <v>261</v>
      </c>
      <c r="N17" s="81">
        <v>758</v>
      </c>
      <c r="O17" s="81">
        <v>898</v>
      </c>
      <c r="P17" s="81">
        <v>2599</v>
      </c>
      <c r="Q17" s="81">
        <v>17268</v>
      </c>
      <c r="R17" s="81">
        <v>6346</v>
      </c>
      <c r="S17" s="81">
        <v>168</v>
      </c>
      <c r="T17" s="81">
        <v>122</v>
      </c>
      <c r="U17" s="81">
        <v>180</v>
      </c>
      <c r="V17" s="81">
        <v>136</v>
      </c>
      <c r="W17" s="81">
        <v>109</v>
      </c>
      <c r="X17" s="81">
        <v>163</v>
      </c>
      <c r="Y17" s="81">
        <v>138</v>
      </c>
      <c r="Z17" s="81">
        <v>160</v>
      </c>
      <c r="AA17" s="81">
        <v>235</v>
      </c>
      <c r="AB17" s="81">
        <v>51</v>
      </c>
      <c r="AC17" s="81">
        <v>68</v>
      </c>
    </row>
    <row r="18" spans="1:29" ht="14.25" customHeight="1">
      <c r="A18" s="1268"/>
      <c r="B18" s="1259"/>
      <c r="C18" s="112" t="s">
        <v>178</v>
      </c>
      <c r="D18" s="81">
        <v>1271210.0109999999</v>
      </c>
      <c r="E18" s="81">
        <v>6275080.8389999997</v>
      </c>
      <c r="F18" s="81">
        <v>2890389.736</v>
      </c>
      <c r="G18" s="81">
        <v>5857589.3839999996</v>
      </c>
      <c r="H18" s="81">
        <v>3392577.52</v>
      </c>
      <c r="I18" s="81">
        <v>7399640.2599999998</v>
      </c>
      <c r="J18" s="81">
        <v>4542743.7589999996</v>
      </c>
      <c r="K18" s="81">
        <v>5053833.7050000001</v>
      </c>
      <c r="L18" s="81">
        <v>2322421.6359999999</v>
      </c>
      <c r="M18" s="81">
        <v>6774353.9960000003</v>
      </c>
      <c r="N18" s="81">
        <v>4278809.4790000003</v>
      </c>
      <c r="O18" s="81">
        <v>15769404.568</v>
      </c>
      <c r="P18" s="81">
        <v>6551906.0619999999</v>
      </c>
      <c r="Q18" s="81">
        <v>8485695.966</v>
      </c>
      <c r="R18" s="81">
        <v>9565352.5829999987</v>
      </c>
      <c r="S18" s="81">
        <v>6129674.3389999997</v>
      </c>
      <c r="T18" s="81">
        <v>4719580.0149999997</v>
      </c>
      <c r="U18" s="81">
        <v>5174584.2379999999</v>
      </c>
      <c r="V18" s="81">
        <v>5482456.9220000003</v>
      </c>
      <c r="W18" s="81">
        <v>2361421.7889999999</v>
      </c>
      <c r="X18" s="81">
        <v>6478899.2809999995</v>
      </c>
      <c r="Y18" s="81">
        <v>5611559.699</v>
      </c>
      <c r="Z18" s="81">
        <v>8122074.2740000002</v>
      </c>
      <c r="AA18" s="81">
        <v>14271245.275999999</v>
      </c>
      <c r="AB18" s="81">
        <v>3530502.7759999996</v>
      </c>
      <c r="AC18" s="81">
        <v>3745220.3589999997</v>
      </c>
    </row>
    <row r="19" spans="1:29" ht="14.25" customHeight="1">
      <c r="A19" s="1268"/>
      <c r="B19" s="1259"/>
      <c r="C19" s="112" t="s">
        <v>31</v>
      </c>
      <c r="D19" s="81">
        <v>3255.183195263</v>
      </c>
      <c r="E19" s="81">
        <v>14276.527330482999</v>
      </c>
      <c r="F19" s="81">
        <v>6696.3851246189997</v>
      </c>
      <c r="G19" s="81">
        <v>12393.442931310001</v>
      </c>
      <c r="H19" s="81">
        <v>11592.477606841001</v>
      </c>
      <c r="I19" s="81">
        <v>23822.650504156998</v>
      </c>
      <c r="J19" s="81">
        <v>19767.641899193997</v>
      </c>
      <c r="K19" s="81">
        <v>28198.596738016</v>
      </c>
      <c r="L19" s="81">
        <v>9267.9611497040005</v>
      </c>
      <c r="M19" s="81">
        <v>24382.090988156</v>
      </c>
      <c r="N19" s="81">
        <v>15961.274030744</v>
      </c>
      <c r="O19" s="81">
        <v>43025.929129127006</v>
      </c>
      <c r="P19" s="81">
        <v>12618.210494973</v>
      </c>
      <c r="Q19" s="81">
        <v>25336.264663855</v>
      </c>
      <c r="R19" s="81">
        <v>33173.517369633999</v>
      </c>
      <c r="S19" s="81">
        <v>18905.426251149998</v>
      </c>
      <c r="T19" s="81">
        <v>13382.783542071</v>
      </c>
      <c r="U19" s="81">
        <v>22143.131835050001</v>
      </c>
      <c r="V19" s="81">
        <v>21697.884546843998</v>
      </c>
      <c r="W19" s="81">
        <v>16578.454365501999</v>
      </c>
      <c r="X19" s="81">
        <v>28858.523826204</v>
      </c>
      <c r="Y19" s="81">
        <v>27920.530930512999</v>
      </c>
      <c r="Z19" s="81">
        <v>38990.792456987001</v>
      </c>
      <c r="AA19" s="81">
        <v>72882.530499916</v>
      </c>
      <c r="AB19" s="81">
        <v>20842.472495004</v>
      </c>
      <c r="AC19" s="81">
        <v>47979.707496349998</v>
      </c>
    </row>
    <row r="20" spans="1:29" ht="14.25" customHeight="1">
      <c r="A20" s="1268" t="s">
        <v>1498</v>
      </c>
      <c r="B20" s="1259" t="s">
        <v>17</v>
      </c>
      <c r="C20" s="112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</row>
    <row r="21" spans="1:29" ht="14.25" customHeight="1">
      <c r="A21" s="1268"/>
      <c r="B21" s="1259"/>
      <c r="C21" s="112" t="s">
        <v>178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</row>
    <row r="22" spans="1:29" ht="14.25" customHeight="1">
      <c r="A22" s="1268"/>
      <c r="B22" s="1259"/>
      <c r="C22" s="112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</row>
    <row r="23" spans="1:29" ht="14.25" customHeight="1">
      <c r="A23" s="1268"/>
      <c r="B23" s="1277" t="s">
        <v>18</v>
      </c>
      <c r="C23" s="112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</row>
    <row r="24" spans="1:29" ht="14.25" customHeight="1">
      <c r="A24" s="1268"/>
      <c r="B24" s="1277"/>
      <c r="C24" s="112" t="s">
        <v>178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</row>
    <row r="25" spans="1:29" ht="14.25" customHeight="1">
      <c r="A25" s="1268"/>
      <c r="B25" s="1277"/>
      <c r="C25" s="112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</row>
    <row r="26" spans="1:29" ht="14.25" customHeight="1">
      <c r="A26" s="1268"/>
      <c r="B26" s="1259" t="s">
        <v>48</v>
      </c>
      <c r="C26" s="112" t="s">
        <v>33</v>
      </c>
      <c r="D26" s="81">
        <v>1095572</v>
      </c>
      <c r="E26" s="81">
        <v>1545827</v>
      </c>
      <c r="F26" s="81">
        <v>2121452</v>
      </c>
      <c r="G26" s="81">
        <v>3505427</v>
      </c>
      <c r="H26" s="81">
        <v>3807707</v>
      </c>
      <c r="I26" s="81">
        <v>5743238</v>
      </c>
      <c r="J26" s="81">
        <v>7871776</v>
      </c>
      <c r="K26" s="81">
        <v>5636020</v>
      </c>
      <c r="L26" s="81">
        <v>5236939</v>
      </c>
      <c r="M26" s="81">
        <v>5943887</v>
      </c>
      <c r="N26" s="81">
        <v>6310084</v>
      </c>
      <c r="O26" s="81">
        <v>7123110</v>
      </c>
      <c r="P26" s="81">
        <v>6654959</v>
      </c>
      <c r="Q26" s="81">
        <v>11477882</v>
      </c>
      <c r="R26" s="81">
        <v>9558042</v>
      </c>
      <c r="S26" s="81">
        <v>12370927</v>
      </c>
      <c r="T26" s="81">
        <v>11552000</v>
      </c>
      <c r="U26" s="81">
        <v>14134194</v>
      </c>
      <c r="V26" s="81">
        <v>17034828</v>
      </c>
      <c r="W26" s="81">
        <v>10257810</v>
      </c>
      <c r="X26" s="81">
        <v>16220289</v>
      </c>
      <c r="Y26" s="81">
        <v>16857403</v>
      </c>
      <c r="Z26" s="81">
        <v>28620995</v>
      </c>
      <c r="AA26" s="81">
        <v>32094863</v>
      </c>
      <c r="AB26" s="81">
        <v>31953874</v>
      </c>
      <c r="AC26" s="81">
        <v>49695319</v>
      </c>
    </row>
    <row r="27" spans="1:29" ht="14.25" customHeight="1">
      <c r="A27" s="1268"/>
      <c r="B27" s="1259"/>
      <c r="C27" s="112" t="s">
        <v>178</v>
      </c>
      <c r="D27" s="81">
        <v>10823344.401000001</v>
      </c>
      <c r="E27" s="81">
        <v>18393903.396000002</v>
      </c>
      <c r="F27" s="81">
        <v>28169009.659000002</v>
      </c>
      <c r="G27" s="81">
        <v>37299017.901000001</v>
      </c>
      <c r="H27" s="81">
        <v>49947685.737999998</v>
      </c>
      <c r="I27" s="81">
        <v>74175455.224000007</v>
      </c>
      <c r="J27" s="81">
        <v>108382619.125</v>
      </c>
      <c r="K27" s="81">
        <v>55236019.828000002</v>
      </c>
      <c r="L27" s="81">
        <v>39290475.145999998</v>
      </c>
      <c r="M27" s="81">
        <v>60384060.238000005</v>
      </c>
      <c r="N27" s="81">
        <v>44584265.081</v>
      </c>
      <c r="O27" s="81">
        <v>46453471.958000004</v>
      </c>
      <c r="P27" s="81">
        <v>70965408.618000001</v>
      </c>
      <c r="Q27" s="81">
        <v>135893279.375</v>
      </c>
      <c r="R27" s="81">
        <v>97147190.870000005</v>
      </c>
      <c r="S27" s="81">
        <v>95194243.708000004</v>
      </c>
      <c r="T27" s="81">
        <v>78449358.820000008</v>
      </c>
      <c r="U27" s="81">
        <v>123802089.15200001</v>
      </c>
      <c r="V27" s="81">
        <v>127562876.825</v>
      </c>
      <c r="W27" s="81">
        <v>56654885.034999996</v>
      </c>
      <c r="X27" s="81">
        <v>107985955.222</v>
      </c>
      <c r="Y27" s="81">
        <v>147543283.36899999</v>
      </c>
      <c r="Z27" s="81">
        <v>180541885.18200001</v>
      </c>
      <c r="AA27" s="81">
        <v>139773645.808</v>
      </c>
      <c r="AB27" s="81">
        <v>157034112.43700001</v>
      </c>
      <c r="AC27" s="81">
        <v>269011126.10000002</v>
      </c>
    </row>
    <row r="28" spans="1:29" ht="14.25" customHeight="1">
      <c r="A28" s="1268"/>
      <c r="B28" s="1259"/>
      <c r="C28" s="112" t="s">
        <v>31</v>
      </c>
      <c r="D28" s="81">
        <v>18246.573858827</v>
      </c>
      <c r="E28" s="81">
        <v>30916.166686466997</v>
      </c>
      <c r="F28" s="81">
        <v>55796.776868898996</v>
      </c>
      <c r="G28" s="81">
        <v>91346.568164158001</v>
      </c>
      <c r="H28" s="81">
        <v>141579.54943345199</v>
      </c>
      <c r="I28" s="81">
        <v>193854.34873850198</v>
      </c>
      <c r="J28" s="81">
        <v>353963.77512343798</v>
      </c>
      <c r="K28" s="81">
        <v>159940.69483413399</v>
      </c>
      <c r="L28" s="81">
        <v>108249.55454662601</v>
      </c>
      <c r="M28" s="81">
        <v>145209.05878126901</v>
      </c>
      <c r="N28" s="81">
        <v>115020.42668876401</v>
      </c>
      <c r="O28" s="81">
        <v>140803.56541580701</v>
      </c>
      <c r="P28" s="81">
        <v>177383.079914217</v>
      </c>
      <c r="Q28" s="81">
        <v>359818.12637651199</v>
      </c>
      <c r="R28" s="81">
        <v>305202.935775447</v>
      </c>
      <c r="S28" s="81">
        <v>334502.957915487</v>
      </c>
      <c r="T28" s="81">
        <v>303156.33091351902</v>
      </c>
      <c r="U28" s="81">
        <v>454476.98305448296</v>
      </c>
      <c r="V28" s="81">
        <v>528890.29505945102</v>
      </c>
      <c r="W28" s="81">
        <v>256475.34657533601</v>
      </c>
      <c r="X28" s="81">
        <v>562968.52078355302</v>
      </c>
      <c r="Y28" s="81">
        <v>789451.13955028204</v>
      </c>
      <c r="Z28" s="81">
        <v>1079672.8140104511</v>
      </c>
      <c r="AA28" s="81">
        <v>1132579.6230321899</v>
      </c>
      <c r="AB28" s="81">
        <v>1423211.91600918</v>
      </c>
      <c r="AC28" s="81">
        <v>3305564.8533979524</v>
      </c>
    </row>
    <row r="29" spans="1:29" ht="14.25" customHeight="1">
      <c r="A29" s="1268" t="s">
        <v>177</v>
      </c>
      <c r="B29" s="1259" t="s">
        <v>48</v>
      </c>
      <c r="C29" s="112" t="s">
        <v>33</v>
      </c>
      <c r="D29" s="111">
        <v>1096190</v>
      </c>
      <c r="E29" s="111">
        <v>1546723</v>
      </c>
      <c r="F29" s="111">
        <v>2121642</v>
      </c>
      <c r="G29" s="111">
        <v>3506266</v>
      </c>
      <c r="H29" s="111">
        <v>3807916</v>
      </c>
      <c r="I29" s="111">
        <v>5743410</v>
      </c>
      <c r="J29" s="111">
        <v>7871895</v>
      </c>
      <c r="K29" s="111">
        <v>5636189</v>
      </c>
      <c r="L29" s="111">
        <v>5237085</v>
      </c>
      <c r="M29" s="111">
        <v>5944172</v>
      </c>
      <c r="N29" s="111">
        <v>6310854</v>
      </c>
      <c r="O29" s="111">
        <v>7124027</v>
      </c>
      <c r="P29" s="111">
        <v>6657575</v>
      </c>
      <c r="Q29" s="111">
        <v>11495176</v>
      </c>
      <c r="R29" s="111">
        <v>9564644</v>
      </c>
      <c r="S29" s="111">
        <v>12371104</v>
      </c>
      <c r="T29" s="111">
        <v>11552137</v>
      </c>
      <c r="U29" s="111">
        <v>14134416</v>
      </c>
      <c r="V29" s="111">
        <v>17041120</v>
      </c>
      <c r="W29" s="111">
        <v>10257966</v>
      </c>
      <c r="X29" s="111">
        <v>16220463</v>
      </c>
      <c r="Y29" s="111">
        <v>16857548</v>
      </c>
      <c r="Z29" s="111">
        <v>28621163</v>
      </c>
      <c r="AA29" s="111">
        <v>32095803</v>
      </c>
      <c r="AB29" s="111">
        <v>31954266</v>
      </c>
      <c r="AC29" s="111">
        <v>49695505</v>
      </c>
    </row>
    <row r="30" spans="1:29" ht="14.25" customHeight="1">
      <c r="A30" s="1268"/>
      <c r="B30" s="1259"/>
      <c r="C30" s="112" t="s">
        <v>178</v>
      </c>
      <c r="D30" s="111">
        <v>12119554.41</v>
      </c>
      <c r="E30" s="111">
        <v>29166002.330000002</v>
      </c>
      <c r="F30" s="111">
        <v>32008469.587000001</v>
      </c>
      <c r="G30" s="111">
        <v>43213976.355999999</v>
      </c>
      <c r="H30" s="111">
        <v>63211824.577</v>
      </c>
      <c r="I30" s="111">
        <v>81590095.484000012</v>
      </c>
      <c r="J30" s="111">
        <v>115781957.954</v>
      </c>
      <c r="K30" s="111">
        <v>61221464.519000001</v>
      </c>
      <c r="L30" s="111">
        <v>43681953.432999998</v>
      </c>
      <c r="M30" s="111">
        <v>71932165.231000006</v>
      </c>
      <c r="N30" s="111">
        <v>50102921.619000003</v>
      </c>
      <c r="O30" s="111">
        <v>72383559.901000008</v>
      </c>
      <c r="P30" s="111">
        <v>81611738.108999997</v>
      </c>
      <c r="Q30" s="111">
        <v>147205759.76699999</v>
      </c>
      <c r="R30" s="111">
        <v>125033472.95500001</v>
      </c>
      <c r="S30" s="111">
        <v>104201115.376</v>
      </c>
      <c r="T30" s="111">
        <v>93167123.285000011</v>
      </c>
      <c r="U30" s="111">
        <v>132118128.18400002</v>
      </c>
      <c r="V30" s="111">
        <v>133418983.499</v>
      </c>
      <c r="W30" s="111">
        <v>76593131.876000002</v>
      </c>
      <c r="X30" s="111">
        <v>115134867.434</v>
      </c>
      <c r="Y30" s="111">
        <v>154685885.00399998</v>
      </c>
      <c r="Z30" s="111">
        <v>189250854.99200001</v>
      </c>
      <c r="AA30" s="111">
        <v>169507790.47600001</v>
      </c>
      <c r="AB30" s="111">
        <v>184403193.43000001</v>
      </c>
      <c r="AC30" s="111">
        <v>274641132.236</v>
      </c>
    </row>
    <row r="31" spans="1:29" ht="14.25" customHeight="1">
      <c r="A31" s="1268"/>
      <c r="B31" s="1259"/>
      <c r="C31" s="112" t="s">
        <v>31</v>
      </c>
      <c r="D31" s="111">
        <v>21595.507046589999</v>
      </c>
      <c r="E31" s="111">
        <v>56764.266253688998</v>
      </c>
      <c r="F31" s="111">
        <v>71478.713913447995</v>
      </c>
      <c r="G31" s="111">
        <v>103811.523765476</v>
      </c>
      <c r="H31" s="111">
        <v>167376.03385706799</v>
      </c>
      <c r="I31" s="111">
        <v>217723.06924265897</v>
      </c>
      <c r="J31" s="111">
        <v>378793.65020418196</v>
      </c>
      <c r="K31" s="111">
        <v>190417.17446940998</v>
      </c>
      <c r="L31" s="111">
        <v>120482.49278348</v>
      </c>
      <c r="M31" s="111">
        <v>180512.12872252101</v>
      </c>
      <c r="N31" s="111">
        <v>132823.686989298</v>
      </c>
      <c r="O31" s="111">
        <v>224174.13961097301</v>
      </c>
      <c r="P31" s="111">
        <v>200497.53179254499</v>
      </c>
      <c r="Q31" s="111">
        <v>386235.122195106</v>
      </c>
      <c r="R31" s="111">
        <v>353402.39611739799</v>
      </c>
      <c r="S31" s="111">
        <v>362878.886196687</v>
      </c>
      <c r="T31" s="111">
        <v>333723.12328059005</v>
      </c>
      <c r="U31" s="111">
        <v>486650.58464052796</v>
      </c>
      <c r="V31" s="111">
        <v>551380.05405345198</v>
      </c>
      <c r="W31" s="111">
        <v>303330.410986398</v>
      </c>
      <c r="X31" s="111">
        <v>592697.93775368307</v>
      </c>
      <c r="Y31" s="111">
        <v>823111.45823050709</v>
      </c>
      <c r="Z31" s="111">
        <v>1120701.249454166</v>
      </c>
      <c r="AA31" s="111">
        <v>1302935.842121637</v>
      </c>
      <c r="AB31" s="111">
        <v>1490564.0339993935</v>
      </c>
      <c r="AC31" s="111">
        <v>3363801.4668188104</v>
      </c>
    </row>
    <row r="32" spans="1:29" ht="14.25" customHeight="1">
      <c r="A32" s="1268"/>
      <c r="B32" s="1259" t="s">
        <v>172</v>
      </c>
      <c r="C32" s="112" t="s">
        <v>33</v>
      </c>
      <c r="D32" s="81">
        <v>73079.333333333328</v>
      </c>
      <c r="E32" s="81">
        <v>70305.590909090912</v>
      </c>
      <c r="F32" s="81">
        <v>117869</v>
      </c>
      <c r="G32" s="81">
        <v>166965.04761904763</v>
      </c>
      <c r="H32" s="81">
        <v>173087.09090909091</v>
      </c>
      <c r="I32" s="81">
        <v>287170.5</v>
      </c>
      <c r="J32" s="81">
        <v>357813.40909090912</v>
      </c>
      <c r="K32" s="81">
        <v>281809.45</v>
      </c>
      <c r="L32" s="81">
        <v>275636.05263157893</v>
      </c>
      <c r="M32" s="81">
        <v>270189.63636363635</v>
      </c>
      <c r="N32" s="81">
        <v>315542.7</v>
      </c>
      <c r="O32" s="81">
        <v>356201.35</v>
      </c>
      <c r="P32" s="81">
        <v>416098.4375</v>
      </c>
      <c r="Q32" s="81">
        <v>522508</v>
      </c>
      <c r="R32" s="81">
        <v>531369.11111111112</v>
      </c>
      <c r="S32" s="81">
        <v>562322.90909090906</v>
      </c>
      <c r="T32" s="81">
        <v>577606.85</v>
      </c>
      <c r="U32" s="81">
        <v>706720.8</v>
      </c>
      <c r="V32" s="81">
        <v>811481.90476190473</v>
      </c>
      <c r="W32" s="81">
        <v>569887</v>
      </c>
      <c r="X32" s="81">
        <v>772403</v>
      </c>
      <c r="Y32" s="81">
        <v>802740.38095238095</v>
      </c>
      <c r="Z32" s="81">
        <v>1431058.15</v>
      </c>
      <c r="AA32" s="81">
        <v>1689252.7894736843</v>
      </c>
      <c r="AB32" s="81">
        <v>1879662.705882353</v>
      </c>
      <c r="AC32" s="81">
        <v>2160674.1304347827</v>
      </c>
    </row>
    <row r="33" spans="1:29" ht="14.25" customHeight="1">
      <c r="A33" s="1268"/>
      <c r="B33" s="1259"/>
      <c r="C33" s="112" t="s">
        <v>178</v>
      </c>
      <c r="D33" s="81">
        <v>807970.29399999999</v>
      </c>
      <c r="E33" s="81">
        <v>1325727.3786363637</v>
      </c>
      <c r="F33" s="81">
        <v>1778248.3103888889</v>
      </c>
      <c r="G33" s="81">
        <v>2057808.3979047618</v>
      </c>
      <c r="H33" s="81">
        <v>2873264.7535000001</v>
      </c>
      <c r="I33" s="81">
        <v>4079504.7742000008</v>
      </c>
      <c r="J33" s="81">
        <v>5262816.2706363639</v>
      </c>
      <c r="K33" s="81">
        <v>3061073.2259499999</v>
      </c>
      <c r="L33" s="81">
        <v>2299050.1806842103</v>
      </c>
      <c r="M33" s="81">
        <v>3269643.8741363641</v>
      </c>
      <c r="N33" s="81">
        <v>2505146.0809500003</v>
      </c>
      <c r="O33" s="81">
        <v>3619177.9950500005</v>
      </c>
      <c r="P33" s="81">
        <v>5100733.6318124998</v>
      </c>
      <c r="Q33" s="81">
        <v>6691170.8984999992</v>
      </c>
      <c r="R33" s="81">
        <v>6946304.0530555565</v>
      </c>
      <c r="S33" s="81">
        <v>4736414.3352727275</v>
      </c>
      <c r="T33" s="81">
        <v>4658356.1642500004</v>
      </c>
      <c r="U33" s="81">
        <v>6605906.4092000006</v>
      </c>
      <c r="V33" s="81">
        <v>6353284.9285238096</v>
      </c>
      <c r="W33" s="81">
        <v>4255173.9931111112</v>
      </c>
      <c r="X33" s="81">
        <v>5482612.7349523809</v>
      </c>
      <c r="Y33" s="81">
        <v>7365994.5239999993</v>
      </c>
      <c r="Z33" s="81">
        <v>9462542.7496000007</v>
      </c>
      <c r="AA33" s="81">
        <v>8921462.6566315796</v>
      </c>
      <c r="AB33" s="81">
        <v>10847246.672352942</v>
      </c>
      <c r="AC33" s="81">
        <v>11940918.792869566</v>
      </c>
    </row>
    <row r="34" spans="1:29" ht="14.25" customHeight="1">
      <c r="A34" s="1268"/>
      <c r="B34" s="1259"/>
      <c r="C34" s="112" t="s">
        <v>31</v>
      </c>
      <c r="D34" s="81">
        <v>1439.7004697726666</v>
      </c>
      <c r="E34" s="81">
        <v>2580.1939206222273</v>
      </c>
      <c r="F34" s="81">
        <v>3971.0396618582217</v>
      </c>
      <c r="G34" s="81">
        <v>4943.4058935940948</v>
      </c>
      <c r="H34" s="81">
        <v>7608.0015389576356</v>
      </c>
      <c r="I34" s="81">
        <v>10886.153462132948</v>
      </c>
      <c r="J34" s="81">
        <v>17217.893191099181</v>
      </c>
      <c r="K34" s="81">
        <v>9520.8587234704992</v>
      </c>
      <c r="L34" s="81">
        <v>6341.183830709474</v>
      </c>
      <c r="M34" s="81">
        <v>8205.0967601145912</v>
      </c>
      <c r="N34" s="81">
        <v>6641.1843494649002</v>
      </c>
      <c r="O34" s="81">
        <v>11208.70698054865</v>
      </c>
      <c r="P34" s="81">
        <v>12531.095737034062</v>
      </c>
      <c r="Q34" s="81">
        <v>17556.141917959365</v>
      </c>
      <c r="R34" s="81">
        <v>19633.466450966556</v>
      </c>
      <c r="S34" s="81">
        <v>16494.494827122136</v>
      </c>
      <c r="T34" s="81">
        <v>16686.156164029504</v>
      </c>
      <c r="U34" s="81">
        <v>24332.529232026398</v>
      </c>
      <c r="V34" s="81">
        <v>26256.19305016438</v>
      </c>
      <c r="W34" s="81">
        <v>16851.689499244334</v>
      </c>
      <c r="X34" s="81">
        <v>28223.711321603954</v>
      </c>
      <c r="Y34" s="81">
        <v>39195.783725262241</v>
      </c>
      <c r="Z34" s="81">
        <v>56035.062472708305</v>
      </c>
      <c r="AA34" s="81">
        <v>68575.570637980898</v>
      </c>
      <c r="AB34" s="81">
        <v>87680.237294081962</v>
      </c>
      <c r="AC34" s="81">
        <v>146252.23768777438</v>
      </c>
    </row>
    <row r="35" spans="1:29" ht="14.25" customHeight="1">
      <c r="A35" s="29"/>
      <c r="B35" s="29"/>
      <c r="C35" s="112" t="s">
        <v>337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</row>
    <row r="37" spans="1:29" ht="15">
      <c r="A37" s="29"/>
      <c r="B37" s="29"/>
      <c r="C37" s="29"/>
      <c r="D37" s="206" t="s">
        <v>1507</v>
      </c>
      <c r="E37" s="206" t="s">
        <v>1538</v>
      </c>
      <c r="F37" s="206" t="s">
        <v>1588</v>
      </c>
      <c r="G37" s="206" t="s">
        <v>1644</v>
      </c>
      <c r="H37" s="206" t="s">
        <v>1674</v>
      </c>
      <c r="I37" s="206" t="s">
        <v>1738</v>
      </c>
      <c r="J37" s="206" t="s">
        <v>1769</v>
      </c>
      <c r="K37" s="206" t="s">
        <v>1899</v>
      </c>
      <c r="L37" s="206" t="s">
        <v>1963</v>
      </c>
      <c r="M37" s="206" t="s">
        <v>2013</v>
      </c>
      <c r="N37" s="206" t="s">
        <v>2037</v>
      </c>
      <c r="O37" s="206" t="s">
        <v>2194</v>
      </c>
      <c r="P37" s="206" t="s">
        <v>2416</v>
      </c>
    </row>
    <row r="38" spans="1:29" ht="16.5" customHeight="1">
      <c r="A38" s="393" t="s">
        <v>175</v>
      </c>
      <c r="B38" s="392" t="s">
        <v>48</v>
      </c>
      <c r="C38" s="112" t="s">
        <v>31</v>
      </c>
      <c r="D38" s="613">
        <v>1080.731154739</v>
      </c>
      <c r="E38" s="613">
        <v>15025.942972317</v>
      </c>
      <c r="F38" s="613">
        <v>9470.50203005</v>
      </c>
      <c r="G38" s="613">
        <v>17184.008825000001</v>
      </c>
      <c r="H38" s="613">
        <v>10030.469750995</v>
      </c>
      <c r="I38" s="613">
        <v>791.87444715700008</v>
      </c>
      <c r="J38" s="613">
        <v>30276.610045560003</v>
      </c>
      <c r="K38" s="613">
        <v>870.89314392599999</v>
      </c>
      <c r="L38" s="613">
        <v>5739.7877497119998</v>
      </c>
      <c r="M38" s="613">
        <v>2037.6429867280001</v>
      </c>
      <c r="N38" s="613">
        <v>97473.688589530997</v>
      </c>
      <c r="O38" s="613">
        <v>46509.645495209399</v>
      </c>
      <c r="P38" s="613">
        <v>10256.905924507999</v>
      </c>
    </row>
    <row r="39" spans="1:29" ht="16.5" customHeight="1">
      <c r="A39" s="393" t="s">
        <v>174</v>
      </c>
      <c r="B39" s="392" t="s">
        <v>48</v>
      </c>
      <c r="C39" s="112" t="s">
        <v>31</v>
      </c>
      <c r="D39" s="613">
        <v>25336.264663855</v>
      </c>
      <c r="E39" s="613">
        <v>33173.517369633999</v>
      </c>
      <c r="F39" s="613">
        <v>18905.426251149998</v>
      </c>
      <c r="G39" s="613">
        <v>13382.783542071</v>
      </c>
      <c r="H39" s="613">
        <v>22143.131835050001</v>
      </c>
      <c r="I39" s="613">
        <v>21697.884546843998</v>
      </c>
      <c r="J39" s="613">
        <v>16578.454365501999</v>
      </c>
      <c r="K39" s="613">
        <v>28858.523826204</v>
      </c>
      <c r="L39" s="613">
        <v>27920.530930512999</v>
      </c>
      <c r="M39" s="613">
        <v>38990.792456987001</v>
      </c>
      <c r="N39" s="613">
        <v>72882.530499916</v>
      </c>
      <c r="O39" s="613">
        <v>20842.472495004</v>
      </c>
      <c r="P39" s="613">
        <v>47979.707496349998</v>
      </c>
    </row>
    <row r="40" spans="1:29" ht="15" customHeight="1">
      <c r="A40" s="393" t="s">
        <v>1498</v>
      </c>
      <c r="B40" s="392" t="s">
        <v>48</v>
      </c>
      <c r="C40" s="112" t="s">
        <v>31</v>
      </c>
      <c r="D40" s="613">
        <v>359818.12637651199</v>
      </c>
      <c r="E40" s="613">
        <v>305202.935775447</v>
      </c>
      <c r="F40" s="613">
        <v>334502.957915487</v>
      </c>
      <c r="G40" s="613">
        <v>303156.33091351902</v>
      </c>
      <c r="H40" s="613">
        <v>454476.98305448296</v>
      </c>
      <c r="I40" s="613">
        <v>528890.29505945102</v>
      </c>
      <c r="J40" s="613">
        <v>256475.34657533601</v>
      </c>
      <c r="K40" s="613">
        <v>562968.52078355302</v>
      </c>
      <c r="L40" s="613">
        <v>789451.13955028204</v>
      </c>
      <c r="M40" s="613">
        <v>1079672.8140104511</v>
      </c>
      <c r="N40" s="613">
        <v>1132579.6230321899</v>
      </c>
      <c r="O40" s="613">
        <v>1423211.91600918</v>
      </c>
      <c r="P40" s="613">
        <v>3305564.8533979524</v>
      </c>
    </row>
    <row r="41" spans="1:29" ht="15" customHeight="1">
      <c r="A41" s="392" t="s">
        <v>177</v>
      </c>
      <c r="B41" s="392" t="s">
        <v>48</v>
      </c>
      <c r="C41" s="112" t="s">
        <v>31</v>
      </c>
      <c r="D41" s="111">
        <v>386235.122195106</v>
      </c>
      <c r="E41" s="111">
        <v>353402.39611739799</v>
      </c>
      <c r="F41" s="111">
        <v>362878.886196687</v>
      </c>
      <c r="G41" s="111">
        <v>333723.12328059005</v>
      </c>
      <c r="H41" s="111">
        <v>486650.58464052796</v>
      </c>
      <c r="I41" s="111">
        <v>551380.05405345198</v>
      </c>
      <c r="J41" s="111">
        <v>303330.410986398</v>
      </c>
      <c r="K41" s="111">
        <v>592697.93775368307</v>
      </c>
      <c r="L41" s="111">
        <v>823111.45823050709</v>
      </c>
      <c r="M41" s="111">
        <v>1120701.249454166</v>
      </c>
      <c r="N41" s="111">
        <v>1302935.842121637</v>
      </c>
      <c r="O41" s="111">
        <v>1490564.0339993935</v>
      </c>
      <c r="P41" s="111">
        <v>3363801.4668188104</v>
      </c>
    </row>
    <row r="43" spans="1:29" ht="18.75" thickBot="1"/>
    <row r="44" spans="1:29" ht="38.25" thickBot="1">
      <c r="A44" s="1278" t="s">
        <v>1762</v>
      </c>
      <c r="B44" s="1278" t="s">
        <v>19</v>
      </c>
      <c r="C44" s="1278"/>
      <c r="D44" s="1275"/>
      <c r="E44" s="1229" t="s">
        <v>231</v>
      </c>
      <c r="F44" s="1229"/>
      <c r="G44" s="1229"/>
      <c r="H44" s="391" t="s">
        <v>1774</v>
      </c>
      <c r="I44" s="1229" t="s">
        <v>232</v>
      </c>
      <c r="J44" s="1229"/>
    </row>
    <row r="45" spans="1:29" ht="34.5">
      <c r="A45" s="1279"/>
      <c r="B45" s="1279"/>
      <c r="C45" s="1279"/>
      <c r="D45" s="1276"/>
      <c r="E45" s="177" t="s">
        <v>2420</v>
      </c>
      <c r="F45" s="221" t="s">
        <v>2197</v>
      </c>
      <c r="G45" s="221" t="s">
        <v>2424</v>
      </c>
      <c r="H45" s="390" t="s">
        <v>2418</v>
      </c>
      <c r="I45" s="221" t="s">
        <v>233</v>
      </c>
      <c r="J45" s="346" t="s">
        <v>334</v>
      </c>
    </row>
    <row r="46" spans="1:29" ht="16.5">
      <c r="A46" s="1262" t="s">
        <v>175</v>
      </c>
      <c r="B46" s="1270" t="s">
        <v>17</v>
      </c>
      <c r="C46" s="1271"/>
      <c r="D46" s="605" t="s">
        <v>180</v>
      </c>
      <c r="E46" s="606">
        <v>6</v>
      </c>
      <c r="F46" s="606">
        <v>192</v>
      </c>
      <c r="G46" s="606">
        <v>2</v>
      </c>
      <c r="H46" s="607">
        <v>198</v>
      </c>
      <c r="I46" s="608">
        <v>-0.96875</v>
      </c>
      <c r="J46" s="608">
        <v>2</v>
      </c>
    </row>
    <row r="47" spans="1:29" ht="16.5">
      <c r="A47" s="1262"/>
      <c r="B47" s="1270"/>
      <c r="C47" s="1271"/>
      <c r="D47" s="605" t="s">
        <v>2231</v>
      </c>
      <c r="E47" s="609">
        <v>1243355.53</v>
      </c>
      <c r="F47" s="609">
        <v>1300571.9509999999</v>
      </c>
      <c r="G47" s="609">
        <v>29240.309000000001</v>
      </c>
      <c r="H47" s="610">
        <v>2543927.4809999997</v>
      </c>
      <c r="I47" s="608">
        <v>-4.3993276155161243E-2</v>
      </c>
      <c r="J47" s="608">
        <v>41.521969586573107</v>
      </c>
    </row>
    <row r="48" spans="1:29" ht="16.5">
      <c r="A48" s="1262"/>
      <c r="B48" s="1270"/>
      <c r="C48" s="1271"/>
      <c r="D48" s="605" t="s">
        <v>2232</v>
      </c>
      <c r="E48" s="609">
        <v>6169.077987701</v>
      </c>
      <c r="F48" s="609">
        <v>11308.3285786</v>
      </c>
      <c r="G48" s="609">
        <v>55.145068135000002</v>
      </c>
      <c r="H48" s="610">
        <v>17477.406566301001</v>
      </c>
      <c r="I48" s="608">
        <v>-0.4544659765745197</v>
      </c>
      <c r="J48" s="608">
        <v>110.86998577277213</v>
      </c>
    </row>
    <row r="49" spans="1:10" ht="16.5">
      <c r="A49" s="1262"/>
      <c r="B49" s="1272" t="s">
        <v>18</v>
      </c>
      <c r="C49" s="1273"/>
      <c r="D49" s="178" t="s">
        <v>180</v>
      </c>
      <c r="E49" s="386">
        <v>112</v>
      </c>
      <c r="F49" s="386">
        <v>149</v>
      </c>
      <c r="G49" s="386">
        <v>24</v>
      </c>
      <c r="H49" s="389">
        <v>261</v>
      </c>
      <c r="I49" s="384">
        <v>-0.24832214765100669</v>
      </c>
      <c r="J49" s="384">
        <v>3.666666666666667</v>
      </c>
    </row>
    <row r="50" spans="1:10" ht="16.5">
      <c r="A50" s="1262"/>
      <c r="B50" s="1272"/>
      <c r="C50" s="1273"/>
      <c r="D50" s="178" t="s">
        <v>2231</v>
      </c>
      <c r="E50" s="386">
        <v>641430.24699999997</v>
      </c>
      <c r="F50" s="386">
        <v>22538006.265999999</v>
      </c>
      <c r="G50" s="386">
        <v>2797544.1170000001</v>
      </c>
      <c r="H50" s="385">
        <v>23179436.513</v>
      </c>
      <c r="I50" s="384">
        <v>-0.97154006262001813</v>
      </c>
      <c r="J50" s="384">
        <v>-0.77071666426914121</v>
      </c>
    </row>
    <row r="51" spans="1:10" ht="17.25" thickBot="1">
      <c r="A51" s="1262"/>
      <c r="B51" s="1274"/>
      <c r="C51" s="1274"/>
      <c r="D51" s="383" t="s">
        <v>2232</v>
      </c>
      <c r="E51" s="382">
        <v>4087.8279368069998</v>
      </c>
      <c r="F51" s="382">
        <v>35201.316916609401</v>
      </c>
      <c r="G51" s="382">
        <v>1025.586086604</v>
      </c>
      <c r="H51" s="381">
        <v>39289.144853416401</v>
      </c>
      <c r="I51" s="380">
        <v>-0.88387286911762675</v>
      </c>
      <c r="J51" s="380">
        <v>2.9858457424504774</v>
      </c>
    </row>
    <row r="52" spans="1:10" ht="16.5">
      <c r="A52" s="1262" t="s">
        <v>174</v>
      </c>
      <c r="B52" s="1269" t="s">
        <v>17</v>
      </c>
      <c r="C52" s="1269"/>
      <c r="D52" s="605" t="s">
        <v>180</v>
      </c>
      <c r="E52" s="606">
        <v>44</v>
      </c>
      <c r="F52" s="606">
        <v>30</v>
      </c>
      <c r="G52" s="606">
        <v>14914</v>
      </c>
      <c r="H52" s="610">
        <v>74</v>
      </c>
      <c r="I52" s="608">
        <v>0.46666666666666656</v>
      </c>
      <c r="J52" s="608">
        <v>-0.99704975191095613</v>
      </c>
    </row>
    <row r="53" spans="1:10" ht="16.5">
      <c r="A53" s="1262"/>
      <c r="B53" s="1270"/>
      <c r="C53" s="1271"/>
      <c r="D53" s="605" t="s">
        <v>2231</v>
      </c>
      <c r="E53" s="609">
        <v>3369547.2059999998</v>
      </c>
      <c r="F53" s="609">
        <v>2160588.0759999999</v>
      </c>
      <c r="G53" s="609">
        <v>6926398.0690000001</v>
      </c>
      <c r="H53" s="610">
        <v>5530135.2819999997</v>
      </c>
      <c r="I53" s="608">
        <v>0.5595509590325074</v>
      </c>
      <c r="J53" s="608">
        <v>-0.51352100003018175</v>
      </c>
    </row>
    <row r="54" spans="1:10" ht="16.5">
      <c r="A54" s="1262"/>
      <c r="B54" s="1270"/>
      <c r="C54" s="1271"/>
      <c r="D54" s="605" t="s">
        <v>2232</v>
      </c>
      <c r="E54" s="609">
        <v>40892.890030513001</v>
      </c>
      <c r="F54" s="609">
        <v>10937.396867703999</v>
      </c>
      <c r="G54" s="609">
        <v>22569.160904676999</v>
      </c>
      <c r="H54" s="610">
        <v>51830.286898217004</v>
      </c>
      <c r="I54" s="608">
        <v>2.7388137712421985</v>
      </c>
      <c r="J54" s="608">
        <v>0.8118923518347898</v>
      </c>
    </row>
    <row r="55" spans="1:10" ht="16.5">
      <c r="A55" s="1262"/>
      <c r="B55" s="1272" t="s">
        <v>18</v>
      </c>
      <c r="C55" s="1273"/>
      <c r="D55" s="178" t="s">
        <v>180</v>
      </c>
      <c r="E55" s="387">
        <v>24</v>
      </c>
      <c r="F55" s="387">
        <v>21</v>
      </c>
      <c r="G55" s="387">
        <v>2354</v>
      </c>
      <c r="H55" s="385">
        <v>45</v>
      </c>
      <c r="I55" s="384">
        <v>0.14285714285714279</v>
      </c>
      <c r="J55" s="384">
        <v>-0.98980458793542903</v>
      </c>
    </row>
    <row r="56" spans="1:10" ht="16.5">
      <c r="A56" s="1262"/>
      <c r="B56" s="1272"/>
      <c r="C56" s="1273"/>
      <c r="D56" s="178" t="s">
        <v>2231</v>
      </c>
      <c r="E56" s="386">
        <v>375673.15299999999</v>
      </c>
      <c r="F56" s="386">
        <v>1369914.7</v>
      </c>
      <c r="G56" s="386">
        <v>1559297.8970000001</v>
      </c>
      <c r="H56" s="385">
        <v>1745587.8529999999</v>
      </c>
      <c r="I56" s="384">
        <v>-0.72576894532192404</v>
      </c>
      <c r="J56" s="384">
        <v>-0.75907544432479923</v>
      </c>
    </row>
    <row r="57" spans="1:10" ht="17.25" thickBot="1">
      <c r="A57" s="1262"/>
      <c r="B57" s="1274"/>
      <c r="C57" s="1274"/>
      <c r="D57" s="383" t="s">
        <v>2232</v>
      </c>
      <c r="E57" s="382">
        <v>7086.8174658369999</v>
      </c>
      <c r="F57" s="382">
        <v>9905.0756273000006</v>
      </c>
      <c r="G57" s="382">
        <v>2767.103759178</v>
      </c>
      <c r="H57" s="381">
        <v>16991.893093137001</v>
      </c>
      <c r="I57" s="380">
        <v>-0.28452666769099899</v>
      </c>
      <c r="J57" s="380">
        <v>1.5610956735291417</v>
      </c>
    </row>
    <row r="58" spans="1:10" ht="16.5" customHeight="1">
      <c r="A58" s="1262" t="s">
        <v>1498</v>
      </c>
      <c r="B58" s="1269" t="s">
        <v>17</v>
      </c>
      <c r="C58" s="1269"/>
      <c r="D58" s="605" t="s">
        <v>180</v>
      </c>
      <c r="E58" s="609">
        <v>29681393</v>
      </c>
      <c r="F58" s="609">
        <v>19532750</v>
      </c>
      <c r="G58" s="609">
        <v>7335581</v>
      </c>
      <c r="H58" s="610">
        <v>49214143</v>
      </c>
      <c r="I58" s="608">
        <v>0.51957061857649323</v>
      </c>
      <c r="J58" s="608">
        <v>3.046222514617452</v>
      </c>
    </row>
    <row r="59" spans="1:10" ht="16.5" customHeight="1">
      <c r="A59" s="1262"/>
      <c r="B59" s="1270"/>
      <c r="C59" s="1271"/>
      <c r="D59" s="605" t="s">
        <v>2231</v>
      </c>
      <c r="E59" s="609">
        <v>204405682.23899999</v>
      </c>
      <c r="F59" s="609">
        <v>114595230.742</v>
      </c>
      <c r="G59" s="609">
        <v>102187737.94499999</v>
      </c>
      <c r="H59" s="610">
        <v>319000912.98100001</v>
      </c>
      <c r="I59" s="608">
        <v>0.78371892892470796</v>
      </c>
      <c r="J59" s="608">
        <v>1.000295596610782</v>
      </c>
    </row>
    <row r="60" spans="1:10" ht="16.5" customHeight="1">
      <c r="A60" s="1262"/>
      <c r="B60" s="1270"/>
      <c r="C60" s="1271"/>
      <c r="D60" s="605" t="s">
        <v>2232</v>
      </c>
      <c r="E60" s="609">
        <v>2364889.9013734702</v>
      </c>
      <c r="F60" s="609">
        <v>961468.60853823205</v>
      </c>
      <c r="G60" s="609">
        <v>256794.51523078201</v>
      </c>
      <c r="H60" s="610">
        <v>3326358.509911702</v>
      </c>
      <c r="I60" s="608">
        <v>1.4596641849481995</v>
      </c>
      <c r="J60" s="608">
        <v>8.2092695174900303</v>
      </c>
    </row>
    <row r="61" spans="1:10" ht="16.5" customHeight="1">
      <c r="A61" s="1262"/>
      <c r="B61" s="1272" t="s">
        <v>18</v>
      </c>
      <c r="C61" s="1273"/>
      <c r="D61" s="178" t="s">
        <v>180</v>
      </c>
      <c r="E61" s="386">
        <v>20013926</v>
      </c>
      <c r="F61" s="386">
        <v>12421124</v>
      </c>
      <c r="G61" s="386">
        <v>4142301</v>
      </c>
      <c r="H61" s="385">
        <v>32435050</v>
      </c>
      <c r="I61" s="384">
        <v>0.61128139450181807</v>
      </c>
      <c r="J61" s="384">
        <v>3.8315962553179981</v>
      </c>
    </row>
    <row r="62" spans="1:10" ht="16.5" customHeight="1">
      <c r="A62" s="1262"/>
      <c r="B62" s="1272"/>
      <c r="C62" s="1273"/>
      <c r="D62" s="178" t="s">
        <v>2231</v>
      </c>
      <c r="E62" s="386">
        <v>64605443.861000001</v>
      </c>
      <c r="F62" s="386">
        <v>42438881.695</v>
      </c>
      <c r="G62" s="386">
        <v>33705541.43</v>
      </c>
      <c r="H62" s="385">
        <v>107044325.55599999</v>
      </c>
      <c r="I62" s="384">
        <v>0.5223173015091862</v>
      </c>
      <c r="J62" s="384">
        <v>0.91676030468678937</v>
      </c>
    </row>
    <row r="63" spans="1:10" ht="17.25" customHeight="1" thickBot="1">
      <c r="A63" s="1263"/>
      <c r="B63" s="1274"/>
      <c r="C63" s="1274"/>
      <c r="D63" s="383" t="s">
        <v>2232</v>
      </c>
      <c r="E63" s="382">
        <v>940674.95202448196</v>
      </c>
      <c r="F63" s="382">
        <v>461743.30747094803</v>
      </c>
      <c r="G63" s="382">
        <v>103023.61114573</v>
      </c>
      <c r="H63" s="381">
        <v>1402418.2594954299</v>
      </c>
      <c r="I63" s="380">
        <v>1.0372248753895961</v>
      </c>
      <c r="J63" s="380">
        <v>8.1306734598330959</v>
      </c>
    </row>
    <row r="64" spans="1:10" ht="16.5">
      <c r="A64" s="1261" t="s">
        <v>48</v>
      </c>
      <c r="B64" s="1261"/>
      <c r="C64" s="1264" t="s">
        <v>180</v>
      </c>
      <c r="D64" s="1264"/>
      <c r="E64" s="337">
        <v>49695505</v>
      </c>
      <c r="F64" s="337">
        <v>31954266</v>
      </c>
      <c r="G64" s="337">
        <v>11495176</v>
      </c>
      <c r="H64" s="379">
        <v>81649771</v>
      </c>
      <c r="I64" s="378">
        <v>0.55520721396010164</v>
      </c>
      <c r="J64" s="378">
        <v>3.3231617332348806</v>
      </c>
    </row>
    <row r="65" spans="1:10" ht="16.5">
      <c r="A65" s="1262"/>
      <c r="B65" s="1262"/>
      <c r="C65" s="1265" t="s">
        <v>2231</v>
      </c>
      <c r="D65" s="1266"/>
      <c r="E65" s="337">
        <v>274641132.236</v>
      </c>
      <c r="F65" s="337">
        <v>184403193.43000001</v>
      </c>
      <c r="G65" s="337">
        <v>147205759.76699999</v>
      </c>
      <c r="H65" s="379">
        <v>459044325.66600001</v>
      </c>
      <c r="I65" s="378">
        <v>0.48935128035217335</v>
      </c>
      <c r="J65" s="378">
        <v>0.86569555886065253</v>
      </c>
    </row>
    <row r="66" spans="1:10" ht="17.25" thickBot="1">
      <c r="A66" s="1263"/>
      <c r="B66" s="1263"/>
      <c r="C66" s="1267" t="s">
        <v>2232</v>
      </c>
      <c r="D66" s="1267"/>
      <c r="E66" s="377">
        <v>3363801.4668188104</v>
      </c>
      <c r="F66" s="377">
        <v>1490564.0339993935</v>
      </c>
      <c r="G66" s="377">
        <v>386235.122195106</v>
      </c>
      <c r="H66" s="376">
        <v>4854365.5008182041</v>
      </c>
      <c r="I66" s="375">
        <v>1.2567306000220984</v>
      </c>
      <c r="J66" s="375">
        <v>7.7092065778512815</v>
      </c>
    </row>
    <row r="67" spans="1:10" ht="16.5">
      <c r="A67" s="1254" t="s">
        <v>172</v>
      </c>
      <c r="B67" s="1254"/>
      <c r="C67" s="1256" t="s">
        <v>180</v>
      </c>
      <c r="D67" s="1256"/>
      <c r="E67" s="374">
        <v>2160674.1304347827</v>
      </c>
      <c r="F67" s="374">
        <v>1879662.705882353</v>
      </c>
      <c r="G67" s="374">
        <v>522508</v>
      </c>
      <c r="H67" s="373">
        <v>4040336.836317136</v>
      </c>
      <c r="I67" s="372">
        <v>0.14950098423137947</v>
      </c>
      <c r="J67" s="372">
        <v>3.1351981796159727</v>
      </c>
    </row>
    <row r="68" spans="1:10" ht="16.5">
      <c r="A68" s="1254"/>
      <c r="B68" s="1254"/>
      <c r="C68" s="1257" t="s">
        <v>2231</v>
      </c>
      <c r="D68" s="1258"/>
      <c r="E68" s="374">
        <v>11940918.792869566</v>
      </c>
      <c r="F68" s="374">
        <v>10847246.672352942</v>
      </c>
      <c r="G68" s="374">
        <v>6691170.8984999992</v>
      </c>
      <c r="H68" s="373">
        <v>22788165.465222508</v>
      </c>
      <c r="I68" s="372">
        <v>0.10082485939073682</v>
      </c>
      <c r="J68" s="372">
        <v>0.78457836064931996</v>
      </c>
    </row>
    <row r="69" spans="1:10" ht="17.25" thickBot="1">
      <c r="A69" s="1255"/>
      <c r="B69" s="1255"/>
      <c r="C69" s="1260" t="s">
        <v>2232</v>
      </c>
      <c r="D69" s="1260"/>
      <c r="E69" s="328">
        <v>146252.23768777438</v>
      </c>
      <c r="F69" s="328">
        <v>87680.237294081962</v>
      </c>
      <c r="G69" s="328">
        <v>17556.141917959365</v>
      </c>
      <c r="H69" s="371">
        <v>233932.47498185636</v>
      </c>
      <c r="I69" s="370">
        <v>0.66801826958155108</v>
      </c>
      <c r="J69" s="370">
        <v>7.3305454222925306</v>
      </c>
    </row>
  </sheetData>
  <mergeCells count="37">
    <mergeCell ref="A44:A45"/>
    <mergeCell ref="B44:C45"/>
    <mergeCell ref="B23:B25"/>
    <mergeCell ref="B29:B31"/>
    <mergeCell ref="B32:B34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69"/>
  <sheetViews>
    <sheetView rightToLeft="1" zoomScaleNormal="100" workbookViewId="0">
      <selection activeCell="F4" sqref="F4"/>
    </sheetView>
  </sheetViews>
  <sheetFormatPr defaultColWidth="9.140625" defaultRowHeight="15"/>
  <cols>
    <col min="1" max="1" width="9.140625" style="1"/>
    <col min="2" max="2" width="9.140625" style="2"/>
    <col min="3" max="3" width="18.140625" style="70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29" width="9.5703125" style="2" customWidth="1"/>
    <col min="30" max="16384" width="9.140625" style="2"/>
  </cols>
  <sheetData>
    <row r="1" spans="1:29" ht="24" customHeight="1">
      <c r="B1" s="12" t="s">
        <v>19</v>
      </c>
      <c r="C1" s="67" t="s">
        <v>1782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169</v>
      </c>
      <c r="P1" s="13" t="s">
        <v>176</v>
      </c>
      <c r="Q1" s="13" t="s">
        <v>1507</v>
      </c>
      <c r="R1" s="13" t="s">
        <v>1538</v>
      </c>
      <c r="S1" s="13" t="s">
        <v>1588</v>
      </c>
      <c r="T1" s="13" t="s">
        <v>1644</v>
      </c>
      <c r="U1" s="13" t="s">
        <v>1674</v>
      </c>
      <c r="V1" s="13" t="s">
        <v>1738</v>
      </c>
      <c r="W1" s="13" t="s">
        <v>1769</v>
      </c>
      <c r="X1" s="13" t="s">
        <v>1899</v>
      </c>
      <c r="Y1" s="13" t="s">
        <v>1963</v>
      </c>
      <c r="Z1" s="13" t="s">
        <v>2013</v>
      </c>
      <c r="AA1" s="13" t="s">
        <v>2037</v>
      </c>
      <c r="AB1" s="13" t="s">
        <v>2194</v>
      </c>
      <c r="AC1" s="13" t="s">
        <v>2416</v>
      </c>
    </row>
    <row r="2" spans="1:29" s="79" customFormat="1" ht="16.5" customHeight="1">
      <c r="A2" s="1301" t="s">
        <v>178</v>
      </c>
      <c r="B2" s="1302" t="s">
        <v>17</v>
      </c>
      <c r="C2" s="627" t="s">
        <v>96</v>
      </c>
      <c r="D2" s="628">
        <v>6806703.4100000001</v>
      </c>
      <c r="E2" s="628">
        <v>14920066.057</v>
      </c>
      <c r="F2" s="628">
        <v>14247323.088</v>
      </c>
      <c r="G2" s="628">
        <v>23452660.603</v>
      </c>
      <c r="H2" s="628">
        <v>28601028.469999999</v>
      </c>
      <c r="I2" s="628">
        <v>43709847.669</v>
      </c>
      <c r="J2" s="628">
        <v>67925299.957000002</v>
      </c>
      <c r="K2" s="628">
        <v>34828416.615000002</v>
      </c>
      <c r="L2" s="628">
        <v>19758842.399999999</v>
      </c>
      <c r="M2" s="628">
        <v>42225862.660999998</v>
      </c>
      <c r="N2" s="628">
        <v>24027187.287999999</v>
      </c>
      <c r="O2" s="628">
        <v>29921494.649999999</v>
      </c>
      <c r="P2" s="628">
        <v>45521142.493000001</v>
      </c>
      <c r="Q2" s="628">
        <v>78276140.740999997</v>
      </c>
      <c r="R2" s="628">
        <v>58045488.053000003</v>
      </c>
      <c r="S2" s="628">
        <v>49023602.115000002</v>
      </c>
      <c r="T2" s="628">
        <v>34205219.408</v>
      </c>
      <c r="U2" s="628">
        <v>73492298.784999996</v>
      </c>
      <c r="V2" s="628">
        <v>72605362.810000002</v>
      </c>
      <c r="W2" s="628">
        <v>31311099.795000002</v>
      </c>
      <c r="X2" s="628">
        <v>46949577.184</v>
      </c>
      <c r="Y2" s="628">
        <v>73263892.261000007</v>
      </c>
      <c r="Z2" s="628">
        <v>89007008.070999995</v>
      </c>
      <c r="AA2" s="628">
        <v>71688088.917999998</v>
      </c>
      <c r="AB2" s="628">
        <v>72310765.878000006</v>
      </c>
      <c r="AC2" s="628">
        <v>141840145.73100001</v>
      </c>
    </row>
    <row r="3" spans="1:29" s="79" customFormat="1" ht="16.5" customHeight="1">
      <c r="A3" s="1301"/>
      <c r="B3" s="1302"/>
      <c r="C3" s="627" t="s">
        <v>97</v>
      </c>
      <c r="D3" s="628">
        <v>2795301.1030000001</v>
      </c>
      <c r="E3" s="628">
        <v>8491419.3220000006</v>
      </c>
      <c r="F3" s="628">
        <v>10321054.618000001</v>
      </c>
      <c r="G3" s="628">
        <v>9692720.227</v>
      </c>
      <c r="H3" s="628">
        <v>21185965.706999999</v>
      </c>
      <c r="I3" s="628">
        <v>19315048.629999999</v>
      </c>
      <c r="J3" s="628">
        <v>22576751.245999999</v>
      </c>
      <c r="K3" s="628">
        <v>10669137.016000001</v>
      </c>
      <c r="L3" s="628">
        <v>8158288.1030000001</v>
      </c>
      <c r="M3" s="628">
        <v>11762931.895</v>
      </c>
      <c r="N3" s="628">
        <v>11111393.818</v>
      </c>
      <c r="O3" s="628">
        <v>24254870.971000001</v>
      </c>
      <c r="P3" s="628">
        <v>18153973.701000001</v>
      </c>
      <c r="Q3" s="628">
        <v>30867235.581999999</v>
      </c>
      <c r="R3" s="628">
        <v>23978421.425999999</v>
      </c>
      <c r="S3" s="628">
        <v>19258041.111000001</v>
      </c>
      <c r="T3" s="628">
        <v>29221387.534000002</v>
      </c>
      <c r="U3" s="628">
        <v>26531075.669</v>
      </c>
      <c r="V3" s="628">
        <v>26865591.418000001</v>
      </c>
      <c r="W3" s="628">
        <v>17436549.054000001</v>
      </c>
      <c r="X3" s="628">
        <v>31541317.120000001</v>
      </c>
      <c r="Y3" s="628">
        <v>42159319.267999999</v>
      </c>
      <c r="Z3" s="628">
        <v>48260026.527999997</v>
      </c>
      <c r="AA3" s="628">
        <v>48533655.123000003</v>
      </c>
      <c r="AB3" s="628">
        <v>45745624.891000003</v>
      </c>
      <c r="AC3" s="628">
        <v>67178439.244000003</v>
      </c>
    </row>
    <row r="4" spans="1:29" s="79" customFormat="1" ht="16.5" customHeight="1">
      <c r="A4" s="1301"/>
      <c r="B4" s="1303" t="s">
        <v>18</v>
      </c>
      <c r="C4" s="626" t="s">
        <v>96</v>
      </c>
      <c r="D4" s="624">
        <v>235652</v>
      </c>
      <c r="E4" s="624">
        <v>369001.39799999999</v>
      </c>
      <c r="F4" s="624">
        <v>915754.80700000003</v>
      </c>
      <c r="G4" s="624">
        <v>1575790.3289999999</v>
      </c>
      <c r="H4" s="624">
        <v>2800970.7910000002</v>
      </c>
      <c r="I4" s="624">
        <v>1816936.4750000001</v>
      </c>
      <c r="J4" s="624">
        <v>2933012.6140000001</v>
      </c>
      <c r="K4" s="624">
        <v>2121463.611</v>
      </c>
      <c r="L4" s="624">
        <v>1517837.4820000001</v>
      </c>
      <c r="M4" s="624">
        <v>1543291.0530000001</v>
      </c>
      <c r="N4" s="624">
        <v>1477991.577</v>
      </c>
      <c r="O4" s="624">
        <v>2010308.1869999999</v>
      </c>
      <c r="P4" s="624">
        <v>1477119.814</v>
      </c>
      <c r="Q4" s="624">
        <v>3173507.0950000002</v>
      </c>
      <c r="R4" s="624">
        <v>2632632.8679999998</v>
      </c>
      <c r="S4" s="624">
        <v>2977462.0649999999</v>
      </c>
      <c r="T4" s="624">
        <v>2356620.5589999999</v>
      </c>
      <c r="U4" s="624">
        <v>3636815.2880000002</v>
      </c>
      <c r="V4" s="624">
        <v>3702240.7710000002</v>
      </c>
      <c r="W4" s="624">
        <v>1763730.564</v>
      </c>
      <c r="X4" s="624">
        <v>4597239.95</v>
      </c>
      <c r="Y4" s="624">
        <v>4321479.75</v>
      </c>
      <c r="Z4" s="624">
        <v>5350894.3480000002</v>
      </c>
      <c r="AA4" s="624">
        <v>3720298.2930000001</v>
      </c>
      <c r="AB4" s="624">
        <v>6387375.8789999997</v>
      </c>
      <c r="AC4" s="624">
        <v>7117841.1150000002</v>
      </c>
    </row>
    <row r="5" spans="1:29" s="79" customFormat="1" ht="16.5" customHeight="1">
      <c r="A5" s="1301"/>
      <c r="B5" s="1303"/>
      <c r="C5" s="626" t="s">
        <v>97</v>
      </c>
      <c r="D5" s="624">
        <v>1122149.7649999999</v>
      </c>
      <c r="E5" s="624">
        <v>2276629.946</v>
      </c>
      <c r="F5" s="624">
        <v>3933453.8089999999</v>
      </c>
      <c r="G5" s="624">
        <v>5481515.5559999999</v>
      </c>
      <c r="H5" s="624">
        <v>6630303.2170000002</v>
      </c>
      <c r="I5" s="624">
        <v>6867900.9160000002</v>
      </c>
      <c r="J5" s="624">
        <v>9555770.4250000007</v>
      </c>
      <c r="K5" s="624">
        <v>5523983.7290000003</v>
      </c>
      <c r="L5" s="624">
        <v>6838268.0319999997</v>
      </c>
      <c r="M5" s="624">
        <v>7280820.8870000001</v>
      </c>
      <c r="N5" s="624">
        <v>6281770.3260000004</v>
      </c>
      <c r="O5" s="624">
        <v>6508461.4529999997</v>
      </c>
      <c r="P5" s="624">
        <v>7540613.1160000004</v>
      </c>
      <c r="Q5" s="624">
        <v>15092685.312999999</v>
      </c>
      <c r="R5" s="624">
        <v>19014333.265000001</v>
      </c>
      <c r="S5" s="624">
        <v>11293798.604</v>
      </c>
      <c r="T5" s="624">
        <v>10978430.153000001</v>
      </c>
      <c r="U5" s="624">
        <v>15804495.618000001</v>
      </c>
      <c r="V5" s="624">
        <v>16380082.960999999</v>
      </c>
      <c r="W5" s="624">
        <v>7727689.3949999996</v>
      </c>
      <c r="X5" s="624">
        <v>16450104.232000001</v>
      </c>
      <c r="Y5" s="624">
        <v>16840854.960999999</v>
      </c>
      <c r="Z5" s="624">
        <v>22583581.366</v>
      </c>
      <c r="AA5" s="624">
        <v>25444104.960000001</v>
      </c>
      <c r="AB5" s="624">
        <v>23499405.75</v>
      </c>
      <c r="AC5" s="624">
        <v>32215380.829</v>
      </c>
    </row>
    <row r="6" spans="1:29" s="79" customFormat="1" ht="16.5" customHeight="1">
      <c r="A6" s="1301"/>
      <c r="B6" s="1303"/>
      <c r="C6" s="626" t="s">
        <v>179</v>
      </c>
      <c r="D6" s="625"/>
      <c r="E6" s="625"/>
      <c r="F6" s="625"/>
      <c r="G6" s="625"/>
      <c r="H6" s="625"/>
      <c r="I6" s="624">
        <v>2000</v>
      </c>
      <c r="J6" s="624">
        <v>2500</v>
      </c>
      <c r="K6" s="624">
        <v>10</v>
      </c>
      <c r="L6" s="624">
        <v>1</v>
      </c>
      <c r="M6" s="624">
        <v>1</v>
      </c>
      <c r="N6" s="625"/>
      <c r="O6" s="625"/>
      <c r="P6" s="625"/>
      <c r="Q6" s="624">
        <v>127334.6</v>
      </c>
      <c r="R6" s="624">
        <v>98969.82</v>
      </c>
      <c r="S6" s="624">
        <v>493695.58</v>
      </c>
      <c r="T6" s="624">
        <v>10</v>
      </c>
      <c r="U6" s="624"/>
      <c r="V6" s="624"/>
      <c r="W6" s="624">
        <v>600</v>
      </c>
      <c r="X6" s="624"/>
      <c r="Y6" s="624"/>
      <c r="Z6" s="624">
        <v>600000</v>
      </c>
      <c r="AA6" s="624"/>
      <c r="AB6" s="624"/>
      <c r="AC6" s="624"/>
    </row>
    <row r="7" spans="1:29" s="79" customFormat="1" ht="16.5" customHeight="1">
      <c r="A7" s="1301"/>
      <c r="B7" s="1303"/>
      <c r="C7" s="626" t="s">
        <v>98</v>
      </c>
      <c r="D7" s="624">
        <v>1159281.132</v>
      </c>
      <c r="E7" s="624">
        <v>3105382.6069999998</v>
      </c>
      <c r="F7" s="624">
        <v>2590373.2650000001</v>
      </c>
      <c r="G7" s="624">
        <v>3011285.1409999998</v>
      </c>
      <c r="H7" s="624">
        <v>3992707.6919999998</v>
      </c>
      <c r="I7" s="624">
        <v>9859622.8880000003</v>
      </c>
      <c r="J7" s="624">
        <v>12776577.612</v>
      </c>
      <c r="K7" s="624">
        <v>8077791.0480000004</v>
      </c>
      <c r="L7" s="624">
        <v>7407564.9160000002</v>
      </c>
      <c r="M7" s="624">
        <v>9116757.7349999994</v>
      </c>
      <c r="N7" s="624">
        <v>7204578.6100000003</v>
      </c>
      <c r="O7" s="624">
        <v>9664919.932</v>
      </c>
      <c r="P7" s="624">
        <v>8918887.9849999994</v>
      </c>
      <c r="Q7" s="624">
        <v>19666867.136</v>
      </c>
      <c r="R7" s="624">
        <v>21263031.022999998</v>
      </c>
      <c r="S7" s="624">
        <v>21154300.901000001</v>
      </c>
      <c r="T7" s="624">
        <v>16384778.831</v>
      </c>
      <c r="U7" s="624">
        <v>12623202.947000001</v>
      </c>
      <c r="V7" s="624">
        <v>13856946.589</v>
      </c>
      <c r="W7" s="624">
        <v>18343981.936000001</v>
      </c>
      <c r="X7" s="624">
        <v>15579549.597999999</v>
      </c>
      <c r="Y7" s="624">
        <v>18081497.704</v>
      </c>
      <c r="Z7" s="624">
        <v>23419054.677999999</v>
      </c>
      <c r="AA7" s="624">
        <v>20066575.557999998</v>
      </c>
      <c r="AB7" s="624">
        <v>36449075.475000001</v>
      </c>
      <c r="AC7" s="624">
        <v>26268087.629000001</v>
      </c>
    </row>
    <row r="8" spans="1:29" s="79" customFormat="1" ht="16.5" customHeight="1">
      <c r="A8" s="1301"/>
      <c r="B8" s="1303"/>
      <c r="C8" s="626" t="s">
        <v>100</v>
      </c>
      <c r="D8" s="624">
        <v>467</v>
      </c>
      <c r="E8" s="624">
        <v>3503</v>
      </c>
      <c r="F8" s="624">
        <v>510</v>
      </c>
      <c r="G8" s="624">
        <v>4.5</v>
      </c>
      <c r="H8" s="624">
        <v>848.7</v>
      </c>
      <c r="I8" s="624">
        <v>18738.905999999999</v>
      </c>
      <c r="J8" s="624">
        <v>12046.1</v>
      </c>
      <c r="K8" s="624">
        <v>662.5</v>
      </c>
      <c r="L8" s="624">
        <v>1151.5</v>
      </c>
      <c r="M8" s="624">
        <v>2500</v>
      </c>
      <c r="N8" s="625"/>
      <c r="O8" s="624">
        <v>23504.707999999999</v>
      </c>
      <c r="P8" s="624">
        <v>1</v>
      </c>
      <c r="Q8" s="624">
        <v>1989.3</v>
      </c>
      <c r="R8" s="624">
        <v>596.5</v>
      </c>
      <c r="S8" s="624">
        <v>215</v>
      </c>
      <c r="T8" s="624">
        <v>20676.8</v>
      </c>
      <c r="U8" s="624">
        <v>30239.877</v>
      </c>
      <c r="V8" s="624">
        <v>8758.9500000000007</v>
      </c>
      <c r="W8" s="624">
        <v>9481.1319999999996</v>
      </c>
      <c r="X8" s="624">
        <v>17079.349999999999</v>
      </c>
      <c r="Y8" s="624">
        <v>18841.060000000001</v>
      </c>
      <c r="Z8" s="624">
        <v>28990.001</v>
      </c>
      <c r="AA8" s="624">
        <v>55067.624000000003</v>
      </c>
      <c r="AB8" s="624">
        <v>10945.557000000001</v>
      </c>
      <c r="AC8" s="624">
        <v>21237.687999999998</v>
      </c>
    </row>
    <row r="9" spans="1:29" ht="16.5" customHeight="1">
      <c r="A9" s="1301" t="s">
        <v>31</v>
      </c>
      <c r="B9" s="1302" t="s">
        <v>17</v>
      </c>
      <c r="C9" s="627" t="s">
        <v>96</v>
      </c>
      <c r="D9" s="628">
        <v>11226.472100617</v>
      </c>
      <c r="E9" s="628">
        <v>31420.162350939001</v>
      </c>
      <c r="F9" s="628">
        <v>30077.213540968001</v>
      </c>
      <c r="G9" s="628">
        <v>48604.113643812998</v>
      </c>
      <c r="H9" s="628">
        <v>76094.926512945996</v>
      </c>
      <c r="I9" s="628">
        <v>103825.461032772</v>
      </c>
      <c r="J9" s="628">
        <v>204890.74781230299</v>
      </c>
      <c r="K9" s="628">
        <v>100771.34027705</v>
      </c>
      <c r="L9" s="628">
        <v>49678.249490524999</v>
      </c>
      <c r="M9" s="628">
        <v>93727.254249938997</v>
      </c>
      <c r="N9" s="628">
        <v>55968.156809979002</v>
      </c>
      <c r="O9" s="628">
        <v>80566.150122196996</v>
      </c>
      <c r="P9" s="628">
        <v>94692.394972516006</v>
      </c>
      <c r="Q9" s="628">
        <v>174629.156059637</v>
      </c>
      <c r="R9" s="628">
        <v>140344.412282345</v>
      </c>
      <c r="S9" s="628">
        <v>116981.668648003</v>
      </c>
      <c r="T9" s="628">
        <v>95545.221291855007</v>
      </c>
      <c r="U9" s="628">
        <v>193262.623245011</v>
      </c>
      <c r="V9" s="628">
        <v>221807.088108097</v>
      </c>
      <c r="W9" s="628">
        <v>120835.377339062</v>
      </c>
      <c r="X9" s="628">
        <v>185350.99935953401</v>
      </c>
      <c r="Y9" s="628">
        <v>302894.04017824202</v>
      </c>
      <c r="Z9" s="628">
        <v>367102.06134536897</v>
      </c>
      <c r="AA9" s="628">
        <v>416649.68302726198</v>
      </c>
      <c r="AB9" s="628">
        <v>446766.42766968999</v>
      </c>
      <c r="AC9" s="628">
        <v>1329256.54264286</v>
      </c>
    </row>
    <row r="10" spans="1:29" ht="16.5" customHeight="1">
      <c r="A10" s="1301"/>
      <c r="B10" s="1302"/>
      <c r="C10" s="627" t="s">
        <v>97</v>
      </c>
      <c r="D10" s="628">
        <v>5491.9839360149999</v>
      </c>
      <c r="E10" s="628">
        <v>16320.675928840001</v>
      </c>
      <c r="F10" s="628">
        <v>27642.400778747</v>
      </c>
      <c r="G10" s="628">
        <v>35276.207344417999</v>
      </c>
      <c r="H10" s="628">
        <v>57105.921888976001</v>
      </c>
      <c r="I10" s="628">
        <v>63707.886151510997</v>
      </c>
      <c r="J10" s="628">
        <v>89878.132935072994</v>
      </c>
      <c r="K10" s="628">
        <v>40142.181601689997</v>
      </c>
      <c r="L10" s="628">
        <v>26068.510067088999</v>
      </c>
      <c r="M10" s="628">
        <v>39217.112715643998</v>
      </c>
      <c r="N10" s="628">
        <v>34805.021292746002</v>
      </c>
      <c r="O10" s="628">
        <v>84869.339329420996</v>
      </c>
      <c r="P10" s="628">
        <v>55546.096391715</v>
      </c>
      <c r="Q10" s="628">
        <v>104789.665143957</v>
      </c>
      <c r="R10" s="628">
        <v>105258.179825928</v>
      </c>
      <c r="S10" s="628">
        <v>117171.98356338299</v>
      </c>
      <c r="T10" s="628">
        <v>105676.67309322</v>
      </c>
      <c r="U10" s="628">
        <v>141749.858665098</v>
      </c>
      <c r="V10" s="628">
        <v>171910.29145086699</v>
      </c>
      <c r="W10" s="628">
        <v>99093.759542678003</v>
      </c>
      <c r="X10" s="628">
        <v>204964.52861516</v>
      </c>
      <c r="Y10" s="628">
        <v>279975.40418166301</v>
      </c>
      <c r="Z10" s="628">
        <v>395301.09982808499</v>
      </c>
      <c r="AA10" s="628">
        <v>462182.571303259</v>
      </c>
      <c r="AB10" s="628">
        <v>536947.90631484601</v>
      </c>
      <c r="AC10" s="628">
        <v>1082695.32674882</v>
      </c>
    </row>
    <row r="11" spans="1:29" ht="16.5" customHeight="1">
      <c r="A11" s="1301"/>
      <c r="B11" s="1303" t="s">
        <v>18</v>
      </c>
      <c r="C11" s="626" t="s">
        <v>96</v>
      </c>
      <c r="D11" s="624">
        <v>460.76884203399999</v>
      </c>
      <c r="E11" s="624">
        <v>592.89516034400003</v>
      </c>
      <c r="F11" s="624">
        <v>1655.8467990009999</v>
      </c>
      <c r="G11" s="624">
        <v>3400.2735964399999</v>
      </c>
      <c r="H11" s="624">
        <v>6654.1073932500003</v>
      </c>
      <c r="I11" s="624">
        <v>4650.4278958160003</v>
      </c>
      <c r="J11" s="624">
        <v>11070.733840360001</v>
      </c>
      <c r="K11" s="624">
        <v>8034.3531178080002</v>
      </c>
      <c r="L11" s="624">
        <v>5972.752967204</v>
      </c>
      <c r="M11" s="624">
        <v>5455.1086524000002</v>
      </c>
      <c r="N11" s="624">
        <v>4696.4320950769998</v>
      </c>
      <c r="O11" s="624">
        <v>6657.1275921200004</v>
      </c>
      <c r="P11" s="624">
        <v>4717.2876755569996</v>
      </c>
      <c r="Q11" s="624">
        <v>11133.396551448999</v>
      </c>
      <c r="R11" s="624">
        <v>11636.993588888001</v>
      </c>
      <c r="S11" s="624">
        <v>13482.418830601</v>
      </c>
      <c r="T11" s="624">
        <v>11380.263296265</v>
      </c>
      <c r="U11" s="624">
        <v>20221.894309038002</v>
      </c>
      <c r="V11" s="624">
        <v>20230.318896782999</v>
      </c>
      <c r="W11" s="624">
        <v>9539.2768793079995</v>
      </c>
      <c r="X11" s="624">
        <v>27755.707936898001</v>
      </c>
      <c r="Y11" s="624">
        <v>33159.084395790996</v>
      </c>
      <c r="Z11" s="624">
        <v>46905.165781187003</v>
      </c>
      <c r="AA11" s="624">
        <v>42903.345159944001</v>
      </c>
      <c r="AB11" s="624">
        <v>82288.195909924005</v>
      </c>
      <c r="AC11" s="624">
        <v>140843.76618249901</v>
      </c>
    </row>
    <row r="12" spans="1:29" ht="16.5" customHeight="1">
      <c r="A12" s="1301"/>
      <c r="B12" s="1303"/>
      <c r="C12" s="626" t="s">
        <v>97</v>
      </c>
      <c r="D12" s="624">
        <v>2708.344048725</v>
      </c>
      <c r="E12" s="624">
        <v>5115.1103535519997</v>
      </c>
      <c r="F12" s="624">
        <v>7867.1466109270004</v>
      </c>
      <c r="G12" s="624">
        <v>12392.727744369</v>
      </c>
      <c r="H12" s="624">
        <v>21174.578367621001</v>
      </c>
      <c r="I12" s="624">
        <v>25691.893249311001</v>
      </c>
      <c r="J12" s="624">
        <v>39068.822109189998</v>
      </c>
      <c r="K12" s="624">
        <v>25069.097920806998</v>
      </c>
      <c r="L12" s="624">
        <v>24310.186579448</v>
      </c>
      <c r="M12" s="624">
        <v>22650.968899095998</v>
      </c>
      <c r="N12" s="624">
        <v>19793.067584097</v>
      </c>
      <c r="O12" s="624">
        <v>22479.274899735999</v>
      </c>
      <c r="P12" s="624">
        <v>24497.193550343</v>
      </c>
      <c r="Q12" s="624">
        <v>50678.86949967</v>
      </c>
      <c r="R12" s="624">
        <v>52868.229432897002</v>
      </c>
      <c r="S12" s="624">
        <v>52911.550576791</v>
      </c>
      <c r="T12" s="624">
        <v>56734.839798237001</v>
      </c>
      <c r="U12" s="624">
        <v>88739.231750142004</v>
      </c>
      <c r="V12" s="624">
        <v>98276.124244731007</v>
      </c>
      <c r="W12" s="624">
        <v>50778.112183249003</v>
      </c>
      <c r="X12" s="624">
        <v>116811.549116176</v>
      </c>
      <c r="Y12" s="624">
        <v>130088.89356901</v>
      </c>
      <c r="Z12" s="624">
        <v>187520.39185777999</v>
      </c>
      <c r="AA12" s="624">
        <v>251479.64387484</v>
      </c>
      <c r="AB12" s="624">
        <v>286046.73243686598</v>
      </c>
      <c r="AC12" s="624">
        <v>545257.11553018098</v>
      </c>
    </row>
    <row r="13" spans="1:29" ht="16.5" customHeight="1">
      <c r="A13" s="1301"/>
      <c r="B13" s="1303"/>
      <c r="C13" s="626" t="s">
        <v>179</v>
      </c>
      <c r="D13" s="625"/>
      <c r="E13" s="625"/>
      <c r="F13" s="625"/>
      <c r="G13" s="625"/>
      <c r="H13" s="625"/>
      <c r="I13" s="624">
        <v>7.9</v>
      </c>
      <c r="J13" s="624">
        <v>39.25</v>
      </c>
      <c r="K13" s="624">
        <v>15</v>
      </c>
      <c r="L13" s="624">
        <v>9.1</v>
      </c>
      <c r="M13" s="624">
        <v>9</v>
      </c>
      <c r="N13" s="625"/>
      <c r="O13" s="625"/>
      <c r="P13" s="625"/>
      <c r="Q13" s="624">
        <v>63.667299999999997</v>
      </c>
      <c r="R13" s="624">
        <v>49.484909999999999</v>
      </c>
      <c r="S13" s="624">
        <v>246.84779</v>
      </c>
      <c r="T13" s="624">
        <v>20</v>
      </c>
      <c r="U13" s="624"/>
      <c r="V13" s="624"/>
      <c r="W13" s="624">
        <v>0.3</v>
      </c>
      <c r="X13" s="624"/>
      <c r="Y13" s="624"/>
      <c r="Z13" s="624">
        <v>600</v>
      </c>
      <c r="AA13" s="624"/>
      <c r="AB13" s="624"/>
      <c r="AC13" s="624"/>
    </row>
    <row r="14" spans="1:29" ht="16.5" customHeight="1">
      <c r="A14" s="1301"/>
      <c r="B14" s="1303"/>
      <c r="C14" s="626" t="s">
        <v>98</v>
      </c>
      <c r="D14" s="624">
        <v>1706.927069199</v>
      </c>
      <c r="E14" s="624">
        <v>3300.4339000139998</v>
      </c>
      <c r="F14" s="624">
        <v>4233.6006838049998</v>
      </c>
      <c r="G14" s="624">
        <v>4137.9021234359998</v>
      </c>
      <c r="H14" s="624">
        <v>6290.7097801749997</v>
      </c>
      <c r="I14" s="624">
        <v>19735.230023848999</v>
      </c>
      <c r="J14" s="624">
        <v>33773.134862256004</v>
      </c>
      <c r="K14" s="624">
        <v>16378.814072055</v>
      </c>
      <c r="L14" s="624">
        <v>14435.580755714</v>
      </c>
      <c r="M14" s="624">
        <v>19434.859705441999</v>
      </c>
      <c r="N14" s="624">
        <v>17561.009207399002</v>
      </c>
      <c r="O14" s="624">
        <v>29429.602515159</v>
      </c>
      <c r="P14" s="624">
        <v>21044.556992414</v>
      </c>
      <c r="Q14" s="624">
        <v>44928.069980392997</v>
      </c>
      <c r="R14" s="624">
        <v>43241.028377340001</v>
      </c>
      <c r="S14" s="624">
        <v>62083.969587909</v>
      </c>
      <c r="T14" s="624">
        <v>64321.987245270997</v>
      </c>
      <c r="U14" s="624">
        <v>42495.370831269</v>
      </c>
      <c r="V14" s="624">
        <v>39071.128121474001</v>
      </c>
      <c r="W14" s="624">
        <v>23024.995397101</v>
      </c>
      <c r="X14" s="624">
        <v>57701.067890915001</v>
      </c>
      <c r="Y14" s="624">
        <v>76854.428441935001</v>
      </c>
      <c r="Z14" s="624">
        <v>123013.573239969</v>
      </c>
      <c r="AA14" s="624">
        <v>129149.358376819</v>
      </c>
      <c r="AB14" s="624">
        <v>138379.502466523</v>
      </c>
      <c r="AC14" s="624">
        <v>265417.61685844499</v>
      </c>
    </row>
    <row r="15" spans="1:29" ht="16.5" customHeight="1">
      <c r="A15" s="1301"/>
      <c r="B15" s="1303"/>
      <c r="C15" s="626" t="s">
        <v>100</v>
      </c>
      <c r="D15" s="624">
        <v>1.01105</v>
      </c>
      <c r="E15" s="624">
        <v>14.98856</v>
      </c>
      <c r="F15" s="624">
        <v>2.5055000000000001</v>
      </c>
      <c r="G15" s="624">
        <v>0.299313</v>
      </c>
      <c r="H15" s="624">
        <v>55.789914099999997</v>
      </c>
      <c r="I15" s="624">
        <v>104.2708894</v>
      </c>
      <c r="J15" s="624">
        <v>72.828644999999995</v>
      </c>
      <c r="K15" s="624">
        <v>6.38748</v>
      </c>
      <c r="L15" s="624">
        <v>8.1129235000000008</v>
      </c>
      <c r="M15" s="624">
        <v>17.8245</v>
      </c>
      <c r="N15" s="625"/>
      <c r="O15" s="624">
        <v>172.64515234000001</v>
      </c>
      <c r="P15" s="624">
        <v>2.2100000000000002E-3</v>
      </c>
      <c r="Q15" s="624">
        <v>12.29766</v>
      </c>
      <c r="R15" s="624">
        <v>4.0677000000000003</v>
      </c>
      <c r="S15" s="624">
        <v>0.44719999999999999</v>
      </c>
      <c r="T15" s="624">
        <v>44.138555742000001</v>
      </c>
      <c r="U15" s="624">
        <v>181.60583997000001</v>
      </c>
      <c r="V15" s="624">
        <v>85.103231500000007</v>
      </c>
      <c r="W15" s="624">
        <v>58.589644999999997</v>
      </c>
      <c r="X15" s="624">
        <v>114.084835</v>
      </c>
      <c r="Y15" s="624">
        <v>139.60746386599999</v>
      </c>
      <c r="Z15" s="624">
        <v>245.95740177600001</v>
      </c>
      <c r="AA15" s="624">
        <v>571.24037951299999</v>
      </c>
      <c r="AB15" s="624">
        <v>135.269201544</v>
      </c>
      <c r="AC15" s="624">
        <v>331.09885600099994</v>
      </c>
    </row>
    <row r="16" spans="1:29" ht="16.5" customHeight="1">
      <c r="A16" s="1301" t="s">
        <v>180</v>
      </c>
      <c r="B16" s="1302" t="s">
        <v>17</v>
      </c>
      <c r="C16" s="627" t="s">
        <v>96</v>
      </c>
      <c r="D16" s="628">
        <v>337204</v>
      </c>
      <c r="E16" s="628">
        <v>460968</v>
      </c>
      <c r="F16" s="628">
        <v>642497</v>
      </c>
      <c r="G16" s="628">
        <v>977978</v>
      </c>
      <c r="H16" s="628">
        <v>1353148</v>
      </c>
      <c r="I16" s="628">
        <v>2126654</v>
      </c>
      <c r="J16" s="628">
        <v>3188080</v>
      </c>
      <c r="K16" s="628">
        <v>1910543</v>
      </c>
      <c r="L16" s="628">
        <v>1369572</v>
      </c>
      <c r="M16" s="628">
        <v>2221550</v>
      </c>
      <c r="N16" s="628">
        <v>1516157</v>
      </c>
      <c r="O16" s="628">
        <v>1577854</v>
      </c>
      <c r="P16" s="628">
        <v>2217459</v>
      </c>
      <c r="Q16" s="628">
        <v>3915777</v>
      </c>
      <c r="R16" s="628">
        <v>3081875</v>
      </c>
      <c r="S16" s="628">
        <v>2997474</v>
      </c>
      <c r="T16" s="628">
        <v>2654301</v>
      </c>
      <c r="U16" s="628">
        <v>4811443</v>
      </c>
      <c r="V16" s="628">
        <v>4861335</v>
      </c>
      <c r="W16" s="628">
        <v>2540546</v>
      </c>
      <c r="X16" s="628">
        <v>4648567</v>
      </c>
      <c r="Y16" s="628">
        <v>5560959</v>
      </c>
      <c r="Z16" s="628">
        <v>7389411</v>
      </c>
      <c r="AA16" s="628">
        <v>6683084</v>
      </c>
      <c r="AB16" s="628">
        <v>7516662</v>
      </c>
      <c r="AC16" s="628">
        <v>14572071</v>
      </c>
    </row>
    <row r="17" spans="1:29" ht="16.5" customHeight="1">
      <c r="A17" s="1301"/>
      <c r="B17" s="1302"/>
      <c r="C17" s="627" t="s">
        <v>97</v>
      </c>
      <c r="D17" s="628">
        <v>373076</v>
      </c>
      <c r="E17" s="628">
        <v>555544</v>
      </c>
      <c r="F17" s="628">
        <v>834627</v>
      </c>
      <c r="G17" s="628">
        <v>1125626</v>
      </c>
      <c r="H17" s="628">
        <v>1203860</v>
      </c>
      <c r="I17" s="628">
        <v>1530004</v>
      </c>
      <c r="J17" s="628">
        <v>2021109</v>
      </c>
      <c r="K17" s="628">
        <v>1293082</v>
      </c>
      <c r="L17" s="628">
        <v>944478</v>
      </c>
      <c r="M17" s="628">
        <v>1211778</v>
      </c>
      <c r="N17" s="628">
        <v>2167039</v>
      </c>
      <c r="O17" s="628">
        <v>2310009</v>
      </c>
      <c r="P17" s="628">
        <v>1816999</v>
      </c>
      <c r="Q17" s="628">
        <v>3434720</v>
      </c>
      <c r="R17" s="628">
        <v>2972433</v>
      </c>
      <c r="S17" s="628">
        <v>4573702</v>
      </c>
      <c r="T17" s="628">
        <v>3749219</v>
      </c>
      <c r="U17" s="628">
        <v>4312332</v>
      </c>
      <c r="V17" s="628">
        <v>5281825</v>
      </c>
      <c r="W17" s="628">
        <v>3298216</v>
      </c>
      <c r="X17" s="628">
        <v>5383291</v>
      </c>
      <c r="Y17" s="628">
        <v>5590983</v>
      </c>
      <c r="Z17" s="628">
        <v>9240327</v>
      </c>
      <c r="AA17" s="628">
        <v>11073610</v>
      </c>
      <c r="AB17" s="628">
        <v>12016310</v>
      </c>
      <c r="AC17" s="628">
        <v>15109372</v>
      </c>
    </row>
    <row r="18" spans="1:29" ht="16.5" customHeight="1">
      <c r="A18" s="1301"/>
      <c r="B18" s="1303" t="s">
        <v>18</v>
      </c>
      <c r="C18" s="626" t="s">
        <v>96</v>
      </c>
      <c r="D18" s="624">
        <v>29469</v>
      </c>
      <c r="E18" s="624">
        <v>37285</v>
      </c>
      <c r="F18" s="624">
        <v>70413</v>
      </c>
      <c r="G18" s="624">
        <v>412084</v>
      </c>
      <c r="H18" s="624">
        <v>224563</v>
      </c>
      <c r="I18" s="624">
        <v>216666</v>
      </c>
      <c r="J18" s="624">
        <v>303798</v>
      </c>
      <c r="K18" s="624">
        <v>199827</v>
      </c>
      <c r="L18" s="624">
        <v>184982</v>
      </c>
      <c r="M18" s="624">
        <v>202027</v>
      </c>
      <c r="N18" s="624">
        <v>181945</v>
      </c>
      <c r="O18" s="624">
        <v>147250</v>
      </c>
      <c r="P18" s="624">
        <v>188922</v>
      </c>
      <c r="Q18" s="624">
        <v>331471</v>
      </c>
      <c r="R18" s="624">
        <v>320106</v>
      </c>
      <c r="S18" s="624">
        <v>351925</v>
      </c>
      <c r="T18" s="624">
        <v>355156</v>
      </c>
      <c r="U18" s="624">
        <v>514109</v>
      </c>
      <c r="V18" s="624">
        <v>449310</v>
      </c>
      <c r="W18" s="624">
        <v>289631</v>
      </c>
      <c r="X18" s="624">
        <v>634828</v>
      </c>
      <c r="Y18" s="624">
        <v>649739</v>
      </c>
      <c r="Z18" s="624">
        <v>796343</v>
      </c>
      <c r="AA18" s="624">
        <v>726526</v>
      </c>
      <c r="AB18" s="624">
        <v>2912972</v>
      </c>
      <c r="AC18" s="624">
        <v>2574204</v>
      </c>
    </row>
    <row r="19" spans="1:29" ht="16.5" customHeight="1">
      <c r="A19" s="1301"/>
      <c r="B19" s="1303"/>
      <c r="C19" s="626" t="s">
        <v>97</v>
      </c>
      <c r="D19" s="624">
        <v>210026</v>
      </c>
      <c r="E19" s="624">
        <v>222023</v>
      </c>
      <c r="F19" s="624">
        <v>285363</v>
      </c>
      <c r="G19" s="624">
        <v>705301</v>
      </c>
      <c r="H19" s="624">
        <v>651817</v>
      </c>
      <c r="I19" s="624">
        <v>1022110</v>
      </c>
      <c r="J19" s="624">
        <v>1238020</v>
      </c>
      <c r="K19" s="624">
        <v>1493579</v>
      </c>
      <c r="L19" s="624">
        <v>2105469</v>
      </c>
      <c r="M19" s="624">
        <v>1447564</v>
      </c>
      <c r="N19" s="624">
        <v>1559766</v>
      </c>
      <c r="O19" s="624">
        <v>2019027</v>
      </c>
      <c r="P19" s="624">
        <v>1477505</v>
      </c>
      <c r="Q19" s="624">
        <v>2102401</v>
      </c>
      <c r="R19" s="624">
        <v>1873167</v>
      </c>
      <c r="S19" s="624">
        <v>2294687</v>
      </c>
      <c r="T19" s="624">
        <v>2561921</v>
      </c>
      <c r="U19" s="624">
        <v>3355402</v>
      </c>
      <c r="V19" s="624">
        <v>5079015</v>
      </c>
      <c r="W19" s="624">
        <v>3368655</v>
      </c>
      <c r="X19" s="624">
        <v>3691105</v>
      </c>
      <c r="Y19" s="624">
        <v>3069632</v>
      </c>
      <c r="Z19" s="624">
        <v>8319467</v>
      </c>
      <c r="AA19" s="624">
        <v>11074849</v>
      </c>
      <c r="AB19" s="624">
        <v>7034245</v>
      </c>
      <c r="AC19" s="624">
        <v>14100163</v>
      </c>
    </row>
    <row r="20" spans="1:29" ht="16.5" customHeight="1">
      <c r="A20" s="1301"/>
      <c r="B20" s="1303"/>
      <c r="C20" s="626" t="s">
        <v>179</v>
      </c>
      <c r="D20" s="625"/>
      <c r="E20" s="625"/>
      <c r="F20" s="625"/>
      <c r="G20" s="625"/>
      <c r="H20" s="625"/>
      <c r="I20" s="624">
        <v>2</v>
      </c>
      <c r="J20" s="624">
        <v>1</v>
      </c>
      <c r="K20" s="624">
        <v>1</v>
      </c>
      <c r="L20" s="624">
        <v>1</v>
      </c>
      <c r="M20" s="624">
        <v>1</v>
      </c>
      <c r="N20" s="625"/>
      <c r="O20" s="625"/>
      <c r="P20" s="625"/>
      <c r="Q20" s="624">
        <v>3852</v>
      </c>
      <c r="R20" s="624">
        <v>3563</v>
      </c>
      <c r="S20" s="624">
        <v>1177</v>
      </c>
      <c r="T20" s="624">
        <v>1</v>
      </c>
      <c r="U20" s="624"/>
      <c r="V20" s="624"/>
      <c r="W20" s="624">
        <v>6</v>
      </c>
      <c r="X20" s="624"/>
      <c r="Y20" s="624"/>
      <c r="Z20" s="624">
        <v>27314</v>
      </c>
      <c r="AA20" s="624"/>
      <c r="AB20" s="624"/>
      <c r="AC20" s="624"/>
    </row>
    <row r="21" spans="1:29" ht="16.5" customHeight="1">
      <c r="A21" s="1301"/>
      <c r="B21" s="1303"/>
      <c r="C21" s="626" t="s">
        <v>98</v>
      </c>
      <c r="D21" s="624">
        <v>146402</v>
      </c>
      <c r="E21" s="624">
        <v>270824</v>
      </c>
      <c r="F21" s="624">
        <v>288728</v>
      </c>
      <c r="G21" s="624">
        <v>285276</v>
      </c>
      <c r="H21" s="624">
        <v>374440</v>
      </c>
      <c r="I21" s="624">
        <v>847583</v>
      </c>
      <c r="J21" s="624">
        <v>1120626</v>
      </c>
      <c r="K21" s="624">
        <v>739131</v>
      </c>
      <c r="L21" s="624">
        <v>632559</v>
      </c>
      <c r="M21" s="624">
        <v>861202</v>
      </c>
      <c r="N21" s="624">
        <v>885947</v>
      </c>
      <c r="O21" s="624">
        <v>1069311</v>
      </c>
      <c r="P21" s="624">
        <v>956689</v>
      </c>
      <c r="Q21" s="624">
        <v>1706846</v>
      </c>
      <c r="R21" s="624">
        <v>1313466</v>
      </c>
      <c r="S21" s="624">
        <v>2152134</v>
      </c>
      <c r="T21" s="624">
        <v>2231061</v>
      </c>
      <c r="U21" s="624">
        <v>1140457</v>
      </c>
      <c r="V21" s="624">
        <v>1369451</v>
      </c>
      <c r="W21" s="624">
        <v>760659</v>
      </c>
      <c r="X21" s="624">
        <v>1862179</v>
      </c>
      <c r="Y21" s="624">
        <v>1985679</v>
      </c>
      <c r="Z21" s="624">
        <v>2847410</v>
      </c>
      <c r="AA21" s="624">
        <v>2536115</v>
      </c>
      <c r="AB21" s="624">
        <v>2473790</v>
      </c>
      <c r="AC21" s="624">
        <v>3339186</v>
      </c>
    </row>
    <row r="22" spans="1:29" ht="16.5" customHeight="1">
      <c r="A22" s="1301"/>
      <c r="B22" s="1303"/>
      <c r="C22" s="626" t="s">
        <v>100</v>
      </c>
      <c r="D22" s="624">
        <v>13</v>
      </c>
      <c r="E22" s="624">
        <v>79</v>
      </c>
      <c r="F22" s="624">
        <v>14</v>
      </c>
      <c r="G22" s="624">
        <v>1</v>
      </c>
      <c r="H22" s="624">
        <v>88</v>
      </c>
      <c r="I22" s="624">
        <v>391</v>
      </c>
      <c r="J22" s="624">
        <v>261</v>
      </c>
      <c r="K22" s="624">
        <v>26</v>
      </c>
      <c r="L22" s="624">
        <v>24</v>
      </c>
      <c r="M22" s="624">
        <v>50</v>
      </c>
      <c r="N22" s="625"/>
      <c r="O22" s="624">
        <v>576</v>
      </c>
      <c r="P22" s="624">
        <v>1</v>
      </c>
      <c r="Q22" s="624">
        <v>109</v>
      </c>
      <c r="R22" s="624">
        <v>34</v>
      </c>
      <c r="S22" s="624">
        <v>5</v>
      </c>
      <c r="T22" s="624">
        <v>478</v>
      </c>
      <c r="U22" s="624">
        <v>673</v>
      </c>
      <c r="V22" s="624">
        <v>184</v>
      </c>
      <c r="W22" s="624">
        <v>253</v>
      </c>
      <c r="X22" s="624">
        <v>493</v>
      </c>
      <c r="Y22" s="624">
        <v>556</v>
      </c>
      <c r="Z22" s="624">
        <v>890</v>
      </c>
      <c r="AA22" s="624">
        <v>1619</v>
      </c>
      <c r="AB22" s="624">
        <v>287</v>
      </c>
      <c r="AC22" s="624">
        <v>509</v>
      </c>
    </row>
    <row r="23" spans="1:29" ht="16.5" customHeight="1">
      <c r="A23" s="1299" t="s">
        <v>48</v>
      </c>
      <c r="B23" s="1299"/>
      <c r="C23" s="68" t="s">
        <v>178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</row>
    <row r="24" spans="1:29" ht="16.5" customHeight="1">
      <c r="A24" s="1299"/>
      <c r="B24" s="1299"/>
      <c r="C24" s="68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</row>
    <row r="25" spans="1:29" ht="16.5" customHeight="1">
      <c r="A25" s="1299"/>
      <c r="B25" s="1299"/>
      <c r="C25" s="68" t="s">
        <v>180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</row>
    <row r="26" spans="1:29" ht="16.5" customHeight="1">
      <c r="A26" s="1286" t="s">
        <v>172</v>
      </c>
      <c r="B26" s="1286"/>
      <c r="C26" s="627" t="s">
        <v>178</v>
      </c>
      <c r="D26" s="628">
        <v>807970.29399999999</v>
      </c>
      <c r="E26" s="628">
        <v>1325727.3786363637</v>
      </c>
      <c r="F26" s="628">
        <v>1778248.3103888889</v>
      </c>
      <c r="G26" s="628">
        <v>2057808.3979047618</v>
      </c>
      <c r="H26" s="628">
        <v>2873264.7535000001</v>
      </c>
      <c r="I26" s="628">
        <v>4079504.7741999999</v>
      </c>
      <c r="J26" s="628">
        <v>5262816.2706363639</v>
      </c>
      <c r="K26" s="628">
        <v>3061073.2259500003</v>
      </c>
      <c r="L26" s="628">
        <v>2299050.1806842103</v>
      </c>
      <c r="M26" s="628">
        <v>3269643.8741363641</v>
      </c>
      <c r="N26" s="628">
        <v>2505146.0809499999</v>
      </c>
      <c r="O26" s="628">
        <v>3619177.9950500005</v>
      </c>
      <c r="P26" s="628">
        <v>5100733.6318125008</v>
      </c>
      <c r="Q26" s="628">
        <v>6691170.8984999992</v>
      </c>
      <c r="R26" s="628">
        <v>6946304.0530555556</v>
      </c>
      <c r="S26" s="628">
        <v>4736414.3352727285</v>
      </c>
      <c r="T26" s="628">
        <v>4658356.1642499994</v>
      </c>
      <c r="U26" s="628">
        <v>6605906.4091999996</v>
      </c>
      <c r="V26" s="628">
        <v>6353284.9285238096</v>
      </c>
      <c r="W26" s="628">
        <v>4255173.9931111122</v>
      </c>
      <c r="X26" s="628">
        <v>5482612.7349523809</v>
      </c>
      <c r="Y26" s="628">
        <v>7365994.5240000002</v>
      </c>
      <c r="Z26" s="628">
        <v>9462477.749599997</v>
      </c>
      <c r="AA26" s="628">
        <v>8921462.6566315796</v>
      </c>
      <c r="AB26" s="628">
        <v>10847246.672352942</v>
      </c>
      <c r="AC26" s="628">
        <v>11940822.053739132</v>
      </c>
    </row>
    <row r="27" spans="1:29" ht="16.5" customHeight="1">
      <c r="A27" s="1286"/>
      <c r="B27" s="1286"/>
      <c r="C27" s="627" t="s">
        <v>31</v>
      </c>
      <c r="D27" s="628">
        <v>1439.7004697726666</v>
      </c>
      <c r="E27" s="628">
        <v>2580.1939206222273</v>
      </c>
      <c r="F27" s="628">
        <v>3971.0396618582217</v>
      </c>
      <c r="G27" s="628">
        <v>4943.4058935940948</v>
      </c>
      <c r="H27" s="628">
        <v>7608.0015389576374</v>
      </c>
      <c r="I27" s="628">
        <v>10886.15346213295</v>
      </c>
      <c r="J27" s="628">
        <v>17217.893191099181</v>
      </c>
      <c r="K27" s="628">
        <v>9520.858723470501</v>
      </c>
      <c r="L27" s="628">
        <v>6341.1838307094731</v>
      </c>
      <c r="M27" s="628">
        <v>8205.0967601145894</v>
      </c>
      <c r="N27" s="628">
        <v>6641.184349464902</v>
      </c>
      <c r="O27" s="628">
        <v>11208.70698054865</v>
      </c>
      <c r="P27" s="628">
        <v>12531.095737034062</v>
      </c>
      <c r="Q27" s="628">
        <v>17556.141917959361</v>
      </c>
      <c r="R27" s="628">
        <v>19633.466450966556</v>
      </c>
      <c r="S27" s="628">
        <v>16494.49482712214</v>
      </c>
      <c r="T27" s="628">
        <v>16686.1561640295</v>
      </c>
      <c r="U27" s="628">
        <v>24332.529232026402</v>
      </c>
      <c r="V27" s="628">
        <v>26256.19305016438</v>
      </c>
      <c r="W27" s="628">
        <v>16851.68949924433</v>
      </c>
      <c r="X27" s="628">
        <v>28223.711321603951</v>
      </c>
      <c r="Y27" s="628">
        <v>39195.783725262234</v>
      </c>
      <c r="Z27" s="628">
        <v>56034.412472708304</v>
      </c>
      <c r="AA27" s="628">
        <v>68575.570637980898</v>
      </c>
      <c r="AB27" s="628">
        <v>87680.237294081948</v>
      </c>
      <c r="AC27" s="628">
        <v>146250.18836603503</v>
      </c>
    </row>
    <row r="28" spans="1:29" ht="16.5" customHeight="1">
      <c r="A28" s="1286"/>
      <c r="B28" s="1286"/>
      <c r="C28" s="627" t="s">
        <v>180</v>
      </c>
      <c r="D28" s="628">
        <v>73079.333333333328</v>
      </c>
      <c r="E28" s="628">
        <v>70305.590909090912</v>
      </c>
      <c r="F28" s="628">
        <v>117869</v>
      </c>
      <c r="G28" s="628">
        <v>166965.04761904763</v>
      </c>
      <c r="H28" s="628">
        <v>173087.09090909091</v>
      </c>
      <c r="I28" s="628">
        <v>287170.5</v>
      </c>
      <c r="J28" s="628">
        <v>357813.40909090912</v>
      </c>
      <c r="K28" s="628">
        <v>281809.45</v>
      </c>
      <c r="L28" s="628">
        <v>275636.05263157893</v>
      </c>
      <c r="M28" s="628">
        <v>270189.63636363635</v>
      </c>
      <c r="N28" s="628">
        <v>315542.7</v>
      </c>
      <c r="O28" s="628">
        <v>356201.35</v>
      </c>
      <c r="P28" s="628">
        <v>416098.4375</v>
      </c>
      <c r="Q28" s="628">
        <v>522508</v>
      </c>
      <c r="R28" s="628">
        <v>531369.11111111112</v>
      </c>
      <c r="S28" s="628">
        <v>562322.90909090906</v>
      </c>
      <c r="T28" s="628">
        <v>577606.85</v>
      </c>
      <c r="U28" s="628">
        <v>706720.8</v>
      </c>
      <c r="V28" s="628">
        <v>811481.90476190473</v>
      </c>
      <c r="W28" s="628">
        <v>569887</v>
      </c>
      <c r="X28" s="628">
        <v>772403</v>
      </c>
      <c r="Y28" s="628">
        <v>802740.38095238095</v>
      </c>
      <c r="Z28" s="628">
        <v>1431058.1</v>
      </c>
      <c r="AA28" s="628">
        <v>1689252.7894736843</v>
      </c>
      <c r="AB28" s="628">
        <v>1879662.705882353</v>
      </c>
      <c r="AC28" s="628">
        <v>2160674.086956522</v>
      </c>
    </row>
    <row r="29" spans="1:29" ht="16.5" customHeight="1">
      <c r="C29" s="69" t="s">
        <v>337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</row>
    <row r="31" spans="1:29" ht="17.25">
      <c r="C31" s="627" t="s">
        <v>17</v>
      </c>
      <c r="D31" s="628">
        <v>16718.456036632</v>
      </c>
      <c r="E31" s="628">
        <v>47740.838279779004</v>
      </c>
      <c r="F31" s="628">
        <v>57719.614319715001</v>
      </c>
      <c r="G31" s="628">
        <v>83880.320988230989</v>
      </c>
      <c r="H31" s="628">
        <v>133200.848401922</v>
      </c>
      <c r="I31" s="628">
        <v>167533.34718428299</v>
      </c>
      <c r="J31" s="628">
        <v>294768.88074737601</v>
      </c>
      <c r="K31" s="628">
        <v>140913.52187873999</v>
      </c>
      <c r="L31" s="628">
        <v>75746.759557614001</v>
      </c>
      <c r="M31" s="628">
        <v>132944.366965583</v>
      </c>
      <c r="N31" s="628">
        <v>90773.178102725011</v>
      </c>
      <c r="O31" s="628">
        <v>165435.48945161799</v>
      </c>
      <c r="P31" s="628">
        <v>150238.49136423101</v>
      </c>
      <c r="Q31" s="628">
        <v>279418.82120359398</v>
      </c>
      <c r="R31" s="628">
        <v>245602.59210827301</v>
      </c>
      <c r="S31" s="628">
        <v>245602.59210827301</v>
      </c>
      <c r="T31" s="628">
        <v>245602.59210827301</v>
      </c>
      <c r="U31" s="628">
        <v>245602.59210827301</v>
      </c>
      <c r="V31" s="628">
        <v>245602.59210827301</v>
      </c>
      <c r="W31" s="628">
        <v>245602.59210827301</v>
      </c>
      <c r="X31" s="628">
        <v>245602.59210827301</v>
      </c>
      <c r="Y31" s="628">
        <v>245602.59210827301</v>
      </c>
      <c r="Z31" s="628">
        <v>245602.59210827301</v>
      </c>
      <c r="AA31" s="628">
        <v>245602.59210827301</v>
      </c>
      <c r="AB31" s="628">
        <v>245602.59210827301</v>
      </c>
      <c r="AC31" s="628">
        <v>245602.59210827301</v>
      </c>
    </row>
    <row r="32" spans="1:29" ht="17.25">
      <c r="C32" s="626" t="s">
        <v>18</v>
      </c>
      <c r="D32" s="624">
        <v>4877.0510099579997</v>
      </c>
      <c r="E32" s="624">
        <v>9023.4279739100002</v>
      </c>
      <c r="F32" s="624">
        <v>13759.099593732999</v>
      </c>
      <c r="G32" s="624">
        <v>19931.202777244998</v>
      </c>
      <c r="H32" s="624">
        <v>34175.185455146006</v>
      </c>
      <c r="I32" s="624">
        <v>50189.722058375999</v>
      </c>
      <c r="J32" s="624">
        <v>84024.769456806011</v>
      </c>
      <c r="K32" s="624">
        <v>49503.652590669997</v>
      </c>
      <c r="L32" s="624">
        <v>44735.733225865995</v>
      </c>
      <c r="M32" s="624">
        <v>47567.761756937995</v>
      </c>
      <c r="N32" s="624">
        <v>42050.508886572999</v>
      </c>
      <c r="O32" s="624">
        <v>58738.650159355006</v>
      </c>
      <c r="P32" s="624">
        <v>50259.040428314001</v>
      </c>
      <c r="Q32" s="624">
        <v>106816.30099151199</v>
      </c>
      <c r="R32" s="624">
        <v>107799.804009125</v>
      </c>
      <c r="S32" s="624">
        <v>107799.804009125</v>
      </c>
      <c r="T32" s="624">
        <v>107799.804009125</v>
      </c>
      <c r="U32" s="624">
        <v>107799.804009125</v>
      </c>
      <c r="V32" s="624">
        <v>107799.804009125</v>
      </c>
      <c r="W32" s="624">
        <v>107799.804009125</v>
      </c>
      <c r="X32" s="624">
        <v>107799.804009125</v>
      </c>
      <c r="Y32" s="624">
        <v>107799.804009125</v>
      </c>
      <c r="Z32" s="624">
        <v>107799.804009125</v>
      </c>
      <c r="AA32" s="624">
        <v>107799.804009125</v>
      </c>
      <c r="AB32" s="624">
        <v>107799.804009125</v>
      </c>
      <c r="AC32" s="624">
        <v>107799.804009125</v>
      </c>
    </row>
    <row r="33" spans="1:29" ht="17.25">
      <c r="C33" s="629" t="s">
        <v>48</v>
      </c>
      <c r="D33" s="630">
        <v>21595.507046589999</v>
      </c>
      <c r="E33" s="630">
        <v>56764.266253689006</v>
      </c>
      <c r="F33" s="630">
        <v>71478.713913447995</v>
      </c>
      <c r="G33" s="630">
        <v>103811.52376547598</v>
      </c>
      <c r="H33" s="630">
        <v>167376.03385706802</v>
      </c>
      <c r="I33" s="630">
        <v>217723.069242659</v>
      </c>
      <c r="J33" s="630">
        <v>378793.65020418202</v>
      </c>
      <c r="K33" s="630">
        <v>190417.17446940998</v>
      </c>
      <c r="L33" s="630">
        <v>120482.49278348</v>
      </c>
      <c r="M33" s="630">
        <v>180512.12872252101</v>
      </c>
      <c r="N33" s="630">
        <v>132823.686989298</v>
      </c>
      <c r="O33" s="630">
        <v>224174.13961097301</v>
      </c>
      <c r="P33" s="630">
        <v>200497.53179254502</v>
      </c>
      <c r="Q33" s="630">
        <v>386235.122195106</v>
      </c>
      <c r="R33" s="630">
        <v>353402.39611739799</v>
      </c>
      <c r="S33" s="630">
        <v>353402.39611739799</v>
      </c>
      <c r="T33" s="630">
        <v>353402.39611739799</v>
      </c>
      <c r="U33" s="630">
        <v>353402.39611739799</v>
      </c>
      <c r="V33" s="630">
        <v>353402.39611739799</v>
      </c>
      <c r="W33" s="630">
        <v>353402.39611739799</v>
      </c>
      <c r="X33" s="630">
        <v>353402.39611739799</v>
      </c>
      <c r="Y33" s="630">
        <v>353402.39611739799</v>
      </c>
      <c r="Z33" s="630">
        <v>353402.39611739799</v>
      </c>
      <c r="AA33" s="630">
        <v>353402.39611739799</v>
      </c>
      <c r="AB33" s="630">
        <v>353402.39611739799</v>
      </c>
      <c r="AC33" s="630">
        <v>353402.39611739799</v>
      </c>
    </row>
    <row r="35" spans="1:29" ht="24" customHeight="1">
      <c r="B35" s="12" t="s">
        <v>19</v>
      </c>
      <c r="C35" s="67" t="s">
        <v>1782</v>
      </c>
      <c r="D35" s="13" t="s">
        <v>1507</v>
      </c>
      <c r="E35" s="13" t="s">
        <v>1538</v>
      </c>
      <c r="F35" s="13" t="s">
        <v>1588</v>
      </c>
      <c r="G35" s="13" t="s">
        <v>1644</v>
      </c>
      <c r="H35" s="13" t="s">
        <v>1674</v>
      </c>
      <c r="I35" s="13" t="s">
        <v>1738</v>
      </c>
      <c r="J35" s="13" t="s">
        <v>1769</v>
      </c>
      <c r="K35" s="13" t="s">
        <v>1899</v>
      </c>
      <c r="L35" s="13" t="s">
        <v>1963</v>
      </c>
      <c r="M35" s="13" t="s">
        <v>2013</v>
      </c>
      <c r="N35" s="13" t="s">
        <v>2037</v>
      </c>
      <c r="O35" s="13" t="s">
        <v>2194</v>
      </c>
      <c r="P35" s="13" t="s">
        <v>2416</v>
      </c>
    </row>
    <row r="36" spans="1:29" ht="17.25">
      <c r="C36" s="627" t="s">
        <v>17</v>
      </c>
      <c r="D36" s="628">
        <v>279418.82120359398</v>
      </c>
      <c r="E36" s="628">
        <v>245602.59210827301</v>
      </c>
      <c r="F36" s="628">
        <v>234153.65221138601</v>
      </c>
      <c r="G36" s="628">
        <v>201221.89438507502</v>
      </c>
      <c r="H36" s="628">
        <v>335012.481910109</v>
      </c>
      <c r="I36" s="628">
        <v>393717.37955896399</v>
      </c>
      <c r="J36" s="628">
        <v>219929.13688174001</v>
      </c>
      <c r="K36" s="628">
        <v>390315.52797469404</v>
      </c>
      <c r="L36" s="628">
        <v>582869.44435990509</v>
      </c>
      <c r="M36" s="628">
        <v>762403.16117345402</v>
      </c>
      <c r="N36" s="628">
        <v>878832.25433052098</v>
      </c>
      <c r="O36" s="628">
        <v>983714.333984536</v>
      </c>
      <c r="P36" s="628">
        <v>2411951.8693916798</v>
      </c>
    </row>
    <row r="37" spans="1:29" ht="17.25">
      <c r="C37" s="626" t="s">
        <v>18</v>
      </c>
      <c r="D37" s="624">
        <v>106816.30099151199</v>
      </c>
      <c r="E37" s="624">
        <v>107799.804009125</v>
      </c>
      <c r="F37" s="624">
        <v>128725.23398530099</v>
      </c>
      <c r="G37" s="624">
        <v>132501.228895515</v>
      </c>
      <c r="H37" s="624">
        <v>151638.10273041902</v>
      </c>
      <c r="I37" s="624">
        <v>157662.67449448799</v>
      </c>
      <c r="J37" s="624">
        <v>83401.274104658005</v>
      </c>
      <c r="K37" s="624">
        <v>202382.40977898898</v>
      </c>
      <c r="L37" s="624">
        <v>240242.01387060201</v>
      </c>
      <c r="M37" s="624">
        <v>358285.08828071202</v>
      </c>
      <c r="N37" s="624">
        <v>424103.58779111604</v>
      </c>
      <c r="O37" s="624">
        <v>506849.70001485699</v>
      </c>
      <c r="P37" s="624">
        <v>951849.59742712602</v>
      </c>
    </row>
    <row r="38" spans="1:29" ht="17.25">
      <c r="C38" s="629" t="s">
        <v>48</v>
      </c>
      <c r="D38" s="630">
        <v>386235.12219510594</v>
      </c>
      <c r="E38" s="630">
        <v>353402.39611739799</v>
      </c>
      <c r="F38" s="630">
        <v>362878.88619668706</v>
      </c>
      <c r="G38" s="630">
        <v>333723.12328058999</v>
      </c>
      <c r="H38" s="630">
        <v>486650.58464052802</v>
      </c>
      <c r="I38" s="630">
        <v>551380.05405345198</v>
      </c>
      <c r="J38" s="630">
        <v>303330.41098639794</v>
      </c>
      <c r="K38" s="630">
        <v>592697.93775368296</v>
      </c>
      <c r="L38" s="630">
        <v>823111.45823050698</v>
      </c>
      <c r="M38" s="630">
        <v>1120688.249454166</v>
      </c>
      <c r="N38" s="630">
        <v>1302935.842121637</v>
      </c>
      <c r="O38" s="630">
        <v>1490564.0339993932</v>
      </c>
      <c r="P38" s="630">
        <v>3363754.3324188055</v>
      </c>
    </row>
    <row r="40" spans="1:29" ht="15.75" thickBot="1"/>
    <row r="41" spans="1:29" ht="19.5" thickBot="1">
      <c r="A41" s="1293"/>
      <c r="B41" s="1242" t="s">
        <v>19</v>
      </c>
      <c r="C41" s="1242" t="s">
        <v>1782</v>
      </c>
      <c r="D41" s="1229" t="s">
        <v>231</v>
      </c>
      <c r="E41" s="1229"/>
      <c r="F41" s="1300"/>
      <c r="G41" s="423" t="s">
        <v>1774</v>
      </c>
      <c r="H41" s="1229" t="s">
        <v>232</v>
      </c>
      <c r="I41" s="1300"/>
    </row>
    <row r="42" spans="1:29" ht="31.5">
      <c r="A42" s="1294"/>
      <c r="B42" s="1295"/>
      <c r="C42" s="1295"/>
      <c r="D42" s="422" t="s">
        <v>2420</v>
      </c>
      <c r="E42" s="421" t="s">
        <v>2197</v>
      </c>
      <c r="F42" s="421" t="s">
        <v>2424</v>
      </c>
      <c r="G42" s="420" t="s">
        <v>2425</v>
      </c>
      <c r="H42" s="420" t="s">
        <v>233</v>
      </c>
      <c r="I42" s="419" t="s">
        <v>334</v>
      </c>
    </row>
    <row r="43" spans="1:29" ht="16.5">
      <c r="A43" s="1297" t="s">
        <v>2231</v>
      </c>
      <c r="B43" s="1270" t="s">
        <v>17</v>
      </c>
      <c r="C43" s="615" t="s">
        <v>96</v>
      </c>
      <c r="D43" s="609">
        <v>141840145.73100001</v>
      </c>
      <c r="E43" s="609">
        <v>72310765.878000006</v>
      </c>
      <c r="F43" s="609">
        <v>78276140.740999997</v>
      </c>
      <c r="G43" s="622">
        <v>214150911.60900003</v>
      </c>
      <c r="H43" s="618">
        <v>0.96153565805550101</v>
      </c>
      <c r="I43" s="619">
        <v>0.81204827407524482</v>
      </c>
    </row>
    <row r="44" spans="1:29" ht="16.5">
      <c r="A44" s="1297"/>
      <c r="B44" s="1270"/>
      <c r="C44" s="620" t="s">
        <v>97</v>
      </c>
      <c r="D44" s="621">
        <v>67178439.244000003</v>
      </c>
      <c r="E44" s="621">
        <v>45745624.891000003</v>
      </c>
      <c r="F44" s="621">
        <v>30867235.581999999</v>
      </c>
      <c r="G44" s="622">
        <v>112924064.13500001</v>
      </c>
      <c r="H44" s="618">
        <v>0.46852162155547883</v>
      </c>
      <c r="I44" s="619">
        <v>1.1763672054641203</v>
      </c>
    </row>
    <row r="45" spans="1:29" ht="16.5">
      <c r="A45" s="1297"/>
      <c r="B45" s="1272" t="s">
        <v>18</v>
      </c>
      <c r="C45" s="195" t="s">
        <v>96</v>
      </c>
      <c r="D45" s="614">
        <v>7117841.1150000002</v>
      </c>
      <c r="E45" s="386">
        <v>6387375.8789999997</v>
      </c>
      <c r="F45" s="614">
        <v>3173507.0950000002</v>
      </c>
      <c r="G45" s="415">
        <v>13505216.993999999</v>
      </c>
      <c r="H45" s="414">
        <v>0.11436077190972527</v>
      </c>
      <c r="I45" s="418">
        <v>1.242894344309005</v>
      </c>
    </row>
    <row r="46" spans="1:29" ht="16.5">
      <c r="A46" s="1297"/>
      <c r="B46" s="1272"/>
      <c r="C46" s="195" t="s">
        <v>97</v>
      </c>
      <c r="D46" s="386">
        <v>32215380.829</v>
      </c>
      <c r="E46" s="386">
        <v>23499405.75</v>
      </c>
      <c r="F46" s="386">
        <v>15092685.312999999</v>
      </c>
      <c r="G46" s="415">
        <v>55714786.578999996</v>
      </c>
      <c r="H46" s="414">
        <v>0.37090193563724472</v>
      </c>
      <c r="I46" s="418">
        <v>1.1345029172013188</v>
      </c>
    </row>
    <row r="47" spans="1:29" ht="16.5">
      <c r="A47" s="1297"/>
      <c r="B47" s="1272"/>
      <c r="C47" s="195" t="s">
        <v>179</v>
      </c>
      <c r="D47" s="386" t="s">
        <v>335</v>
      </c>
      <c r="E47" s="386" t="s">
        <v>335</v>
      </c>
      <c r="F47" s="386">
        <v>127334.6</v>
      </c>
      <c r="G47" s="415">
        <v>0</v>
      </c>
      <c r="H47" s="414" t="s">
        <v>335</v>
      </c>
      <c r="I47" s="418" t="s">
        <v>335</v>
      </c>
    </row>
    <row r="48" spans="1:29" ht="16.5">
      <c r="A48" s="1297"/>
      <c r="B48" s="1272"/>
      <c r="C48" s="195" t="s">
        <v>98</v>
      </c>
      <c r="D48" s="386">
        <v>26268087.629000001</v>
      </c>
      <c r="E48" s="386">
        <v>36449075.475000001</v>
      </c>
      <c r="F48" s="386">
        <v>19666867.136</v>
      </c>
      <c r="G48" s="415">
        <v>62717163.104000002</v>
      </c>
      <c r="H48" s="414">
        <v>-0.27932088025066704</v>
      </c>
      <c r="I48" s="418">
        <v>0.33565185788622798</v>
      </c>
    </row>
    <row r="49" spans="1:9" ht="17.25" thickBot="1">
      <c r="A49" s="1298"/>
      <c r="B49" s="1274"/>
      <c r="C49" s="196" t="s">
        <v>100</v>
      </c>
      <c r="D49" s="382">
        <v>21238</v>
      </c>
      <c r="E49" s="382">
        <v>10945.557000000001</v>
      </c>
      <c r="F49" s="382">
        <v>1989.3</v>
      </c>
      <c r="G49" s="412">
        <v>29958.244999999999</v>
      </c>
      <c r="H49" s="411">
        <v>0.73702334198250452</v>
      </c>
      <c r="I49" s="417">
        <v>8.5574764992711003</v>
      </c>
    </row>
    <row r="50" spans="1:9" ht="16.5">
      <c r="A50" s="1296" t="s">
        <v>2232</v>
      </c>
      <c r="B50" s="1269" t="s">
        <v>17</v>
      </c>
      <c r="C50" s="615" t="s">
        <v>96</v>
      </c>
      <c r="D50" s="616">
        <v>1329256.54264286</v>
      </c>
      <c r="E50" s="609">
        <v>446766.42766968999</v>
      </c>
      <c r="F50" s="616">
        <v>174629.156059637</v>
      </c>
      <c r="G50" s="617">
        <v>1776022.97031255</v>
      </c>
      <c r="H50" s="618">
        <v>1.9752829673800507</v>
      </c>
      <c r="I50" s="619">
        <v>6.6118820741990545</v>
      </c>
    </row>
    <row r="51" spans="1:9" ht="16.5">
      <c r="A51" s="1297"/>
      <c r="B51" s="1270"/>
      <c r="C51" s="620" t="s">
        <v>97</v>
      </c>
      <c r="D51" s="621">
        <v>1082695.32674882</v>
      </c>
      <c r="E51" s="621">
        <v>536947.90631484601</v>
      </c>
      <c r="F51" s="621">
        <v>104789.665143957</v>
      </c>
      <c r="G51" s="622">
        <v>1619643.2330636661</v>
      </c>
      <c r="H51" s="618">
        <v>1.0163880220327526</v>
      </c>
      <c r="I51" s="619">
        <v>9.3320811767214327</v>
      </c>
    </row>
    <row r="52" spans="1:9" ht="16.5">
      <c r="A52" s="1297"/>
      <c r="B52" s="1272" t="s">
        <v>18</v>
      </c>
      <c r="C52" s="195" t="s">
        <v>96</v>
      </c>
      <c r="D52" s="614">
        <v>140843.76618249901</v>
      </c>
      <c r="E52" s="386">
        <v>82288.195909924005</v>
      </c>
      <c r="F52" s="614">
        <v>11133.396551448999</v>
      </c>
      <c r="G52" s="415">
        <v>223131.962092423</v>
      </c>
      <c r="H52" s="414">
        <v>0.7115913725544829</v>
      </c>
      <c r="I52" s="413">
        <v>11.650565847685391</v>
      </c>
    </row>
    <row r="53" spans="1:9" ht="16.5">
      <c r="A53" s="1297"/>
      <c r="B53" s="1272"/>
      <c r="C53" s="195" t="s">
        <v>97</v>
      </c>
      <c r="D53" s="386">
        <v>545257.11553018098</v>
      </c>
      <c r="E53" s="386">
        <v>286046.73243686598</v>
      </c>
      <c r="F53" s="386">
        <v>50678.86949967</v>
      </c>
      <c r="G53" s="415">
        <v>831303.84796704701</v>
      </c>
      <c r="H53" s="414">
        <v>0.90618194056988899</v>
      </c>
      <c r="I53" s="413">
        <v>9.7590623254477187</v>
      </c>
    </row>
    <row r="54" spans="1:9" ht="16.5">
      <c r="A54" s="1297"/>
      <c r="B54" s="1272"/>
      <c r="C54" s="195" t="s">
        <v>179</v>
      </c>
      <c r="D54" s="386" t="s">
        <v>335</v>
      </c>
      <c r="E54" s="386" t="s">
        <v>335</v>
      </c>
      <c r="F54" s="387">
        <v>63.667299999999997</v>
      </c>
      <c r="G54" s="416">
        <v>0</v>
      </c>
      <c r="H54" s="414" t="s">
        <v>335</v>
      </c>
      <c r="I54" s="413" t="s">
        <v>335</v>
      </c>
    </row>
    <row r="55" spans="1:9" ht="16.5">
      <c r="A55" s="1297"/>
      <c r="B55" s="1272"/>
      <c r="C55" s="195" t="s">
        <v>98</v>
      </c>
      <c r="D55" s="386">
        <v>265417.61685844499</v>
      </c>
      <c r="E55" s="386">
        <v>138379.502466523</v>
      </c>
      <c r="F55" s="386">
        <v>44928.069980392997</v>
      </c>
      <c r="G55" s="415">
        <v>403797.11932496796</v>
      </c>
      <c r="H55" s="414">
        <v>0.91804141601575173</v>
      </c>
      <c r="I55" s="413">
        <v>4.9076122560856845</v>
      </c>
    </row>
    <row r="56" spans="1:9" ht="17.25" thickBot="1">
      <c r="A56" s="1298"/>
      <c r="B56" s="1274"/>
      <c r="C56" s="196" t="s">
        <v>100</v>
      </c>
      <c r="D56" s="528">
        <v>331</v>
      </c>
      <c r="E56" s="528">
        <v>135.269201544</v>
      </c>
      <c r="F56" s="528">
        <v>12.29766</v>
      </c>
      <c r="G56" s="529">
        <v>419.23365754499997</v>
      </c>
      <c r="H56" s="411">
        <v>1.0992543221941973</v>
      </c>
      <c r="I56" s="410">
        <v>22.090934047696877</v>
      </c>
    </row>
    <row r="57" spans="1:9" ht="16.5">
      <c r="A57" s="1296" t="s">
        <v>180</v>
      </c>
      <c r="B57" s="1269" t="s">
        <v>17</v>
      </c>
      <c r="C57" s="615" t="s">
        <v>96</v>
      </c>
      <c r="D57" s="616">
        <v>14572071</v>
      </c>
      <c r="E57" s="609">
        <v>7516662</v>
      </c>
      <c r="F57" s="616">
        <v>3915777</v>
      </c>
      <c r="G57" s="617">
        <v>22088733</v>
      </c>
      <c r="H57" s="618">
        <v>0.93863592642585236</v>
      </c>
      <c r="I57" s="623">
        <v>2.72137407211902</v>
      </c>
    </row>
    <row r="58" spans="1:9" ht="16.5">
      <c r="A58" s="1297"/>
      <c r="B58" s="1270"/>
      <c r="C58" s="620" t="s">
        <v>97</v>
      </c>
      <c r="D58" s="621">
        <v>15109372</v>
      </c>
      <c r="E58" s="621">
        <v>12016310</v>
      </c>
      <c r="F58" s="621">
        <v>3434720</v>
      </c>
      <c r="G58" s="622">
        <v>27125682</v>
      </c>
      <c r="H58" s="618">
        <v>0.25740530994956012</v>
      </c>
      <c r="I58" s="623">
        <v>3.3990112731168773</v>
      </c>
    </row>
    <row r="59" spans="1:9" ht="16.5">
      <c r="A59" s="1297"/>
      <c r="B59" s="1272" t="s">
        <v>18</v>
      </c>
      <c r="C59" s="195" t="s">
        <v>96</v>
      </c>
      <c r="D59" s="614">
        <v>2574204</v>
      </c>
      <c r="E59" s="386">
        <v>2912972</v>
      </c>
      <c r="F59" s="614">
        <v>331471</v>
      </c>
      <c r="G59" s="415">
        <v>5487176</v>
      </c>
      <c r="H59" s="414">
        <v>-0.11629634613720974</v>
      </c>
      <c r="I59" s="413">
        <v>6.7660006456070061</v>
      </c>
    </row>
    <row r="60" spans="1:9" ht="16.5">
      <c r="A60" s="1297"/>
      <c r="B60" s="1272"/>
      <c r="C60" s="195" t="s">
        <v>97</v>
      </c>
      <c r="D60" s="386">
        <v>14100163</v>
      </c>
      <c r="E60" s="386">
        <v>7034245</v>
      </c>
      <c r="F60" s="386">
        <v>2102401</v>
      </c>
      <c r="G60" s="415">
        <v>21134408</v>
      </c>
      <c r="H60" s="414">
        <v>1.004502686500115</v>
      </c>
      <c r="I60" s="413">
        <v>5.706695344988896</v>
      </c>
    </row>
    <row r="61" spans="1:9" ht="16.5">
      <c r="A61" s="1297"/>
      <c r="B61" s="1272"/>
      <c r="C61" s="195" t="s">
        <v>179</v>
      </c>
      <c r="D61" s="386" t="s">
        <v>335</v>
      </c>
      <c r="E61" s="386" t="s">
        <v>335</v>
      </c>
      <c r="F61" s="387">
        <v>3852</v>
      </c>
      <c r="G61" s="415">
        <v>0</v>
      </c>
      <c r="H61" s="414" t="s">
        <v>335</v>
      </c>
      <c r="I61" s="413" t="s">
        <v>335</v>
      </c>
    </row>
    <row r="62" spans="1:9" ht="16.5">
      <c r="A62" s="1297"/>
      <c r="B62" s="1272"/>
      <c r="C62" s="195" t="s">
        <v>98</v>
      </c>
      <c r="D62" s="386">
        <v>3339186</v>
      </c>
      <c r="E62" s="386">
        <v>2473790</v>
      </c>
      <c r="F62" s="386">
        <v>1706846</v>
      </c>
      <c r="G62" s="415">
        <v>5812976</v>
      </c>
      <c r="H62" s="414">
        <v>0.34982597552742956</v>
      </c>
      <c r="I62" s="413">
        <v>0.95634872741887667</v>
      </c>
    </row>
    <row r="63" spans="1:9" ht="17.25" thickBot="1">
      <c r="A63" s="1298"/>
      <c r="B63" s="1274"/>
      <c r="C63" s="196" t="s">
        <v>100</v>
      </c>
      <c r="D63" s="388">
        <v>509</v>
      </c>
      <c r="E63" s="388">
        <v>287</v>
      </c>
      <c r="F63" s="388">
        <v>109</v>
      </c>
      <c r="G63" s="412">
        <v>795</v>
      </c>
      <c r="H63" s="411">
        <v>0.7700348432055748</v>
      </c>
      <c r="I63" s="410">
        <v>3.6605504587155959</v>
      </c>
    </row>
    <row r="64" spans="1:9">
      <c r="A64" s="1280" t="s">
        <v>48</v>
      </c>
      <c r="B64" s="1281"/>
      <c r="C64" s="408" t="s">
        <v>2231</v>
      </c>
      <c r="D64" s="409">
        <v>274641132.236</v>
      </c>
      <c r="E64" s="407">
        <v>184403193.43000001</v>
      </c>
      <c r="F64" s="409">
        <v>147205759.76699999</v>
      </c>
      <c r="G64" s="509">
        <v>459042100.66600007</v>
      </c>
      <c r="H64" s="406">
        <v>0.48933921440061057</v>
      </c>
      <c r="I64" s="405">
        <v>0.86568044396295107</v>
      </c>
    </row>
    <row r="65" spans="1:9">
      <c r="A65" s="1282"/>
      <c r="B65" s="1283"/>
      <c r="C65" s="408" t="s">
        <v>2232</v>
      </c>
      <c r="D65" s="407">
        <v>3363801.4668188104</v>
      </c>
      <c r="E65" s="407">
        <v>1490564.0339993932</v>
      </c>
      <c r="F65" s="407">
        <v>386235.12219510594</v>
      </c>
      <c r="G65" s="510">
        <v>4854318.3664181987</v>
      </c>
      <c r="H65" s="406">
        <v>1.2566989781669284</v>
      </c>
      <c r="I65" s="405">
        <v>7.7090845423415715</v>
      </c>
    </row>
    <row r="66" spans="1:9" ht="15.75" thickBot="1">
      <c r="A66" s="1284"/>
      <c r="B66" s="1285"/>
      <c r="C66" s="404" t="s">
        <v>180</v>
      </c>
      <c r="D66" s="403">
        <v>49695505</v>
      </c>
      <c r="E66" s="403">
        <v>31954266</v>
      </c>
      <c r="F66" s="403">
        <v>11495176</v>
      </c>
      <c r="G66" s="511">
        <v>81649770</v>
      </c>
      <c r="H66" s="402">
        <v>0.5552071826653755</v>
      </c>
      <c r="I66" s="401">
        <v>3.3231616462418669</v>
      </c>
    </row>
    <row r="67" spans="1:9">
      <c r="A67" s="1287" t="s">
        <v>172</v>
      </c>
      <c r="B67" s="1288"/>
      <c r="C67" s="399" t="s">
        <v>2231</v>
      </c>
      <c r="D67" s="400">
        <v>11940918.792869566</v>
      </c>
      <c r="E67" s="398">
        <v>10847246.672352942</v>
      </c>
      <c r="F67" s="400">
        <v>6691170.8984999992</v>
      </c>
      <c r="G67" s="512">
        <v>22788068.726092074</v>
      </c>
      <c r="H67" s="397">
        <v>0.10081594107871217</v>
      </c>
      <c r="I67" s="515">
        <v>0.78456390292108358</v>
      </c>
    </row>
    <row r="68" spans="1:9">
      <c r="A68" s="1289"/>
      <c r="B68" s="1290"/>
      <c r="C68" s="399" t="s">
        <v>2232</v>
      </c>
      <c r="D68" s="398">
        <v>146252.23768777438</v>
      </c>
      <c r="E68" s="398">
        <v>87680.237294081948</v>
      </c>
      <c r="F68" s="398">
        <v>17556.141917959361</v>
      </c>
      <c r="G68" s="513">
        <v>233930.42566011698</v>
      </c>
      <c r="H68" s="397">
        <v>0.66799489690599079</v>
      </c>
      <c r="I68" s="515">
        <v>7.3304286926745483</v>
      </c>
    </row>
    <row r="69" spans="1:9" ht="15.75" thickBot="1">
      <c r="A69" s="1291"/>
      <c r="B69" s="1292"/>
      <c r="C69" s="396" t="s">
        <v>180</v>
      </c>
      <c r="D69" s="395">
        <v>2160674.1304347827</v>
      </c>
      <c r="E69" s="395">
        <v>1879662.705882353</v>
      </c>
      <c r="F69" s="395">
        <v>522508</v>
      </c>
      <c r="G69" s="514">
        <v>4040336.7928388752</v>
      </c>
      <c r="H69" s="394">
        <v>0.14950096110049516</v>
      </c>
      <c r="I69" s="516">
        <v>3.1351980964052641</v>
      </c>
    </row>
  </sheetData>
  <mergeCells count="27"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I2" sqref="I2"/>
    </sheetView>
  </sheetViews>
  <sheetFormatPr defaultRowHeight="17.25"/>
  <cols>
    <col min="1" max="1" width="5.140625" customWidth="1"/>
    <col min="2" max="2" width="29.140625" style="33" customWidth="1"/>
    <col min="3" max="3" width="10.28515625" style="32" customWidth="1"/>
    <col min="4" max="4" width="9.42578125" style="32" customWidth="1"/>
    <col min="5" max="5" width="8.5703125" style="32" customWidth="1"/>
    <col min="6" max="6" width="14.28515625" style="32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304" t="s">
        <v>1761</v>
      </c>
      <c r="B1" s="1304"/>
      <c r="C1" s="1304"/>
      <c r="D1" s="1304"/>
      <c r="E1" s="1304"/>
      <c r="F1" s="1304"/>
      <c r="G1" s="1304"/>
      <c r="H1" s="1304"/>
      <c r="I1" s="1304"/>
    </row>
    <row r="2" spans="1:9" ht="36.75" customHeight="1" thickBot="1">
      <c r="A2" s="1309" t="s">
        <v>339</v>
      </c>
      <c r="B2" s="1311" t="s">
        <v>341</v>
      </c>
      <c r="C2" s="1305" t="s">
        <v>1592</v>
      </c>
      <c r="D2" s="1306"/>
      <c r="E2" s="1307"/>
      <c r="F2" s="1305" t="s">
        <v>232</v>
      </c>
      <c r="G2" s="1307"/>
      <c r="H2" s="436" t="s">
        <v>1774</v>
      </c>
      <c r="I2" s="435" t="s">
        <v>340</v>
      </c>
    </row>
    <row r="3" spans="1:9" ht="24.75" customHeight="1" thickBot="1">
      <c r="A3" s="1310"/>
      <c r="B3" s="1312"/>
      <c r="C3" s="432" t="s">
        <v>2420</v>
      </c>
      <c r="D3" s="434" t="s">
        <v>2197</v>
      </c>
      <c r="E3" s="432" t="s">
        <v>2424</v>
      </c>
      <c r="F3" s="433" t="s">
        <v>233</v>
      </c>
      <c r="G3" s="432" t="s">
        <v>334</v>
      </c>
      <c r="H3" s="431" t="s">
        <v>2425</v>
      </c>
      <c r="I3" s="1075" t="s">
        <v>2420</v>
      </c>
    </row>
    <row r="4" spans="1:9" ht="19.5" customHeight="1">
      <c r="A4" s="430">
        <v>1</v>
      </c>
      <c r="B4" s="430" t="s">
        <v>104</v>
      </c>
      <c r="C4" s="183">
        <v>381235.44671554799</v>
      </c>
      <c r="D4" s="183">
        <v>172401.32394822501</v>
      </c>
      <c r="E4" s="226">
        <v>38450.92201052</v>
      </c>
      <c r="F4" s="334">
        <v>1.2113255164446382</v>
      </c>
      <c r="G4" s="182">
        <v>8.9148583904241274</v>
      </c>
      <c r="H4" s="212">
        <v>553636.77066377294</v>
      </c>
      <c r="I4" s="1073">
        <v>4.1000474071880802E-2</v>
      </c>
    </row>
    <row r="5" spans="1:9">
      <c r="A5" s="223">
        <v>2</v>
      </c>
      <c r="B5" s="430" t="s">
        <v>105</v>
      </c>
      <c r="C5" s="183">
        <v>338722.16570460598</v>
      </c>
      <c r="D5" s="183">
        <v>123917.550025601</v>
      </c>
      <c r="E5" s="344">
        <v>38184.868521548997</v>
      </c>
      <c r="F5" s="334">
        <v>1.7334478904289745</v>
      </c>
      <c r="G5" s="182">
        <v>7.8705861462755529</v>
      </c>
      <c r="H5" s="224">
        <v>462639.71573020698</v>
      </c>
      <c r="I5" s="1073">
        <v>5.1602485513802338E-2</v>
      </c>
    </row>
    <row r="6" spans="1:9" ht="17.25" customHeight="1">
      <c r="A6" s="223">
        <v>3</v>
      </c>
      <c r="B6" s="430" t="s">
        <v>108</v>
      </c>
      <c r="C6" s="183">
        <v>315925.873215197</v>
      </c>
      <c r="D6" s="183">
        <v>113781.885341065</v>
      </c>
      <c r="E6" s="344">
        <v>40970.034407812003</v>
      </c>
      <c r="F6" s="334">
        <v>1.7765920055569357</v>
      </c>
      <c r="G6" s="182">
        <v>6.7111449326720001</v>
      </c>
      <c r="H6" s="224">
        <v>429707.75855626201</v>
      </c>
      <c r="I6" s="1073">
        <v>9.1404217524729894E-2</v>
      </c>
    </row>
    <row r="7" spans="1:9">
      <c r="A7" s="223">
        <v>4</v>
      </c>
      <c r="B7" s="430" t="s">
        <v>107</v>
      </c>
      <c r="C7" s="183">
        <v>247656.03862913899</v>
      </c>
      <c r="D7" s="183">
        <v>64252.740835629003</v>
      </c>
      <c r="E7" s="344">
        <v>28625.063183752001</v>
      </c>
      <c r="F7" s="334">
        <v>2.8544042698924121</v>
      </c>
      <c r="G7" s="182">
        <v>7.6517202438774738</v>
      </c>
      <c r="H7" s="224">
        <v>311908.77946476801</v>
      </c>
      <c r="I7" s="1073">
        <v>9.5257009627265798E-2</v>
      </c>
    </row>
    <row r="8" spans="1:9">
      <c r="A8" s="223">
        <v>5</v>
      </c>
      <c r="B8" s="430" t="s">
        <v>119</v>
      </c>
      <c r="C8" s="183">
        <v>212713.721088833</v>
      </c>
      <c r="D8" s="183">
        <v>93814.527181705998</v>
      </c>
      <c r="E8" s="344">
        <v>12277.353231175999</v>
      </c>
      <c r="F8" s="334">
        <v>1.2673857394903822</v>
      </c>
      <c r="G8" s="182">
        <v>16.325698551108477</v>
      </c>
      <c r="H8" s="224">
        <v>306528.24827053898</v>
      </c>
      <c r="I8" s="1073">
        <v>0.12142681730761345</v>
      </c>
    </row>
    <row r="9" spans="1:9">
      <c r="A9" s="223">
        <v>6</v>
      </c>
      <c r="B9" s="430" t="s">
        <v>117</v>
      </c>
      <c r="C9" s="183">
        <v>181250.434946325</v>
      </c>
      <c r="D9" s="183">
        <v>49591.607394557999</v>
      </c>
      <c r="E9" s="344">
        <v>41398.763725062003</v>
      </c>
      <c r="F9" s="334">
        <v>2.6548610635721146</v>
      </c>
      <c r="G9" s="182">
        <v>3.37816056899785</v>
      </c>
      <c r="H9" s="224">
        <v>230842.042340883</v>
      </c>
      <c r="I9" s="1073">
        <v>9.2879196141590528E-2</v>
      </c>
    </row>
    <row r="10" spans="1:9" ht="17.25" customHeight="1">
      <c r="A10" s="223">
        <v>7</v>
      </c>
      <c r="B10" s="430" t="s">
        <v>123</v>
      </c>
      <c r="C10" s="183">
        <v>146974.55649571799</v>
      </c>
      <c r="D10" s="183">
        <v>86874.652552889005</v>
      </c>
      <c r="E10" s="344">
        <v>12708.435551871</v>
      </c>
      <c r="F10" s="334">
        <v>0.6918002222367492</v>
      </c>
      <c r="G10" s="182">
        <v>10.565117979772078</v>
      </c>
      <c r="H10" s="224">
        <v>233849.20904860698</v>
      </c>
      <c r="I10" s="1073">
        <v>0.11222612702761246</v>
      </c>
    </row>
    <row r="11" spans="1:9">
      <c r="A11" s="223">
        <v>8</v>
      </c>
      <c r="B11" s="430" t="s">
        <v>112</v>
      </c>
      <c r="C11" s="183">
        <v>128759.732932912</v>
      </c>
      <c r="D11" s="183">
        <v>65927.151800253996</v>
      </c>
      <c r="E11" s="344">
        <v>11811.364447618</v>
      </c>
      <c r="F11" s="334">
        <v>0.95306075595420947</v>
      </c>
      <c r="G11" s="182">
        <v>9.9013428130125138</v>
      </c>
      <c r="H11" s="224">
        <v>194686.88473316599</v>
      </c>
      <c r="I11" s="1073">
        <v>7.0907848037220611E-2</v>
      </c>
    </row>
    <row r="12" spans="1:9">
      <c r="A12" s="223">
        <v>9</v>
      </c>
      <c r="B12" s="430" t="s">
        <v>125</v>
      </c>
      <c r="C12" s="183">
        <v>122668.25494058699</v>
      </c>
      <c r="D12" s="183">
        <v>67680.175353464001</v>
      </c>
      <c r="E12" s="344">
        <v>13961.775596887001</v>
      </c>
      <c r="F12" s="334">
        <v>0.81246952006173534</v>
      </c>
      <c r="G12" s="182">
        <v>7.7860067717989843</v>
      </c>
      <c r="H12" s="224">
        <v>190348.43029405101</v>
      </c>
      <c r="I12" s="1073">
        <v>0.21536713215893735</v>
      </c>
    </row>
    <row r="13" spans="1:9" ht="18" thickBot="1">
      <c r="A13" s="223">
        <v>10</v>
      </c>
      <c r="B13" s="430" t="s">
        <v>109</v>
      </c>
      <c r="C13" s="183">
        <v>108517.239289554</v>
      </c>
      <c r="D13" s="183">
        <v>79390.606454199995</v>
      </c>
      <c r="E13" s="344">
        <v>4853.6012778800005</v>
      </c>
      <c r="F13" s="334">
        <v>0.36687757073825855</v>
      </c>
      <c r="G13" s="182">
        <v>21.358086929001537</v>
      </c>
      <c r="H13" s="224">
        <v>187907.84574375401</v>
      </c>
      <c r="I13" s="1073">
        <v>3.5260772274928916E-2</v>
      </c>
    </row>
    <row r="14" spans="1:9" ht="18" customHeight="1" thickBot="1">
      <c r="A14" s="1313" t="s">
        <v>48</v>
      </c>
      <c r="B14" s="1314"/>
      <c r="C14" s="331">
        <v>2184423.4639584189</v>
      </c>
      <c r="D14" s="331">
        <v>917632.22088759101</v>
      </c>
      <c r="E14" s="631">
        <v>243242.18195412695</v>
      </c>
      <c r="F14" s="548">
        <v>1.3804999587367459</v>
      </c>
      <c r="G14" s="549">
        <v>7.9804467564362636</v>
      </c>
      <c r="H14" s="359">
        <v>3102055.6848460096</v>
      </c>
      <c r="I14" s="1074">
        <v>6.7431904068012916E-2</v>
      </c>
    </row>
    <row r="15" spans="1:9" ht="15">
      <c r="B15"/>
      <c r="C15"/>
      <c r="D15"/>
      <c r="E15"/>
      <c r="F15"/>
    </row>
    <row r="16" spans="1:9" ht="30.75" customHeight="1">
      <c r="A16" s="1315" t="s">
        <v>339</v>
      </c>
      <c r="B16" s="1315" t="s">
        <v>116</v>
      </c>
      <c r="C16" s="1308" t="s">
        <v>231</v>
      </c>
      <c r="D16" s="1308"/>
      <c r="E16" s="1308"/>
      <c r="F16" s="1308" t="s">
        <v>232</v>
      </c>
      <c r="G16" s="1308"/>
      <c r="H16" s="634" t="s">
        <v>1774</v>
      </c>
    </row>
    <row r="17" spans="1:8" ht="36" customHeight="1">
      <c r="A17" s="1316"/>
      <c r="B17" s="1316"/>
      <c r="C17" s="637" t="s">
        <v>2420</v>
      </c>
      <c r="D17" s="638" t="s">
        <v>2197</v>
      </c>
      <c r="E17" s="638" t="s">
        <v>2424</v>
      </c>
      <c r="F17" s="637" t="s">
        <v>233</v>
      </c>
      <c r="G17" s="638" t="s">
        <v>2233</v>
      </c>
      <c r="H17" s="639" t="s">
        <v>2425</v>
      </c>
    </row>
    <row r="18" spans="1:8" ht="19.5" customHeight="1">
      <c r="A18" s="635">
        <v>1</v>
      </c>
      <c r="B18" s="632" t="s">
        <v>104</v>
      </c>
      <c r="C18" s="646">
        <v>381235.44671554799</v>
      </c>
      <c r="D18" s="646">
        <v>172401.32394822501</v>
      </c>
      <c r="E18" s="646">
        <v>38450.92201052</v>
      </c>
      <c r="F18" s="640">
        <v>1.2113255164446382</v>
      </c>
      <c r="G18" s="426">
        <v>8.9148583904241274</v>
      </c>
      <c r="H18" s="641">
        <v>553636.77066377294</v>
      </c>
    </row>
    <row r="19" spans="1:8">
      <c r="A19" s="636">
        <v>2</v>
      </c>
      <c r="B19" s="632" t="s">
        <v>105</v>
      </c>
      <c r="C19" s="646">
        <v>338722.16570460598</v>
      </c>
      <c r="D19" s="646">
        <v>123917.550025601</v>
      </c>
      <c r="E19" s="646">
        <v>38184.868521548997</v>
      </c>
      <c r="F19" s="640">
        <v>1.7334478904289745</v>
      </c>
      <c r="G19" s="426">
        <v>7.8705861462755529</v>
      </c>
      <c r="H19" s="642">
        <v>462639.71573020698</v>
      </c>
    </row>
    <row r="20" spans="1:8">
      <c r="A20" s="636">
        <v>3</v>
      </c>
      <c r="B20" s="632" t="s">
        <v>108</v>
      </c>
      <c r="C20" s="646">
        <v>315925.873215197</v>
      </c>
      <c r="D20" s="646">
        <v>113781.885341065</v>
      </c>
      <c r="E20" s="646">
        <v>40970.034407812003</v>
      </c>
      <c r="F20" s="640">
        <v>1.7765920055569357</v>
      </c>
      <c r="G20" s="426">
        <v>6.7111449326720001</v>
      </c>
      <c r="H20" s="642">
        <v>429707.75855626201</v>
      </c>
    </row>
    <row r="21" spans="1:8">
      <c r="A21" s="636">
        <v>4</v>
      </c>
      <c r="B21" s="632" t="s">
        <v>107</v>
      </c>
      <c r="C21" s="646">
        <v>247656.03862913899</v>
      </c>
      <c r="D21" s="646">
        <v>64252.740835629003</v>
      </c>
      <c r="E21" s="646">
        <v>28625.063183752001</v>
      </c>
      <c r="F21" s="640">
        <v>2.8544042698924121</v>
      </c>
      <c r="G21" s="426">
        <v>7.6517202438774738</v>
      </c>
      <c r="H21" s="642">
        <v>311908.77946476801</v>
      </c>
    </row>
    <row r="22" spans="1:8">
      <c r="A22" s="636">
        <v>5</v>
      </c>
      <c r="B22" s="632" t="s">
        <v>119</v>
      </c>
      <c r="C22" s="646">
        <v>212713.721088833</v>
      </c>
      <c r="D22" s="646">
        <v>93814.527181705998</v>
      </c>
      <c r="E22" s="646">
        <v>12277.353231175999</v>
      </c>
      <c r="F22" s="640">
        <v>1.2673857394903822</v>
      </c>
      <c r="G22" s="426">
        <v>16.325698551108477</v>
      </c>
      <c r="H22" s="642">
        <v>306528.24827053898</v>
      </c>
    </row>
    <row r="23" spans="1:8">
      <c r="A23" s="636">
        <v>6</v>
      </c>
      <c r="B23" s="632" t="s">
        <v>117</v>
      </c>
      <c r="C23" s="646">
        <v>181250.434946325</v>
      </c>
      <c r="D23" s="646">
        <v>49591.607394557999</v>
      </c>
      <c r="E23" s="646">
        <v>41398.763725062003</v>
      </c>
      <c r="F23" s="640">
        <v>2.6548610635721146</v>
      </c>
      <c r="G23" s="426">
        <v>3.37816056899785</v>
      </c>
      <c r="H23" s="642">
        <v>230842.042340883</v>
      </c>
    </row>
    <row r="24" spans="1:8">
      <c r="A24" s="636">
        <v>7</v>
      </c>
      <c r="B24" s="632" t="s">
        <v>123</v>
      </c>
      <c r="C24" s="646">
        <v>146974.55649571799</v>
      </c>
      <c r="D24" s="646">
        <v>86874.652552889005</v>
      </c>
      <c r="E24" s="646">
        <v>12708.435551871</v>
      </c>
      <c r="F24" s="640">
        <v>0.6918002222367492</v>
      </c>
      <c r="G24" s="426">
        <v>10.565117979772078</v>
      </c>
      <c r="H24" s="642">
        <v>233849.20904860698</v>
      </c>
    </row>
    <row r="25" spans="1:8" ht="17.25" customHeight="1">
      <c r="A25" s="636">
        <v>8</v>
      </c>
      <c r="B25" s="632" t="s">
        <v>112</v>
      </c>
      <c r="C25" s="646">
        <v>128759.732932912</v>
      </c>
      <c r="D25" s="646">
        <v>65927.151800253996</v>
      </c>
      <c r="E25" s="646">
        <v>11811.364447618</v>
      </c>
      <c r="F25" s="640">
        <v>0.95306075595420947</v>
      </c>
      <c r="G25" s="426">
        <v>9.9013428130125138</v>
      </c>
      <c r="H25" s="642">
        <v>194686.88473316599</v>
      </c>
    </row>
    <row r="26" spans="1:8">
      <c r="A26" s="636">
        <v>9</v>
      </c>
      <c r="B26" s="632" t="s">
        <v>125</v>
      </c>
      <c r="C26" s="646">
        <v>122668.25494058699</v>
      </c>
      <c r="D26" s="646">
        <v>67680.175353464001</v>
      </c>
      <c r="E26" s="646">
        <v>13961.775596887001</v>
      </c>
      <c r="F26" s="640">
        <v>0.81246952006173534</v>
      </c>
      <c r="G26" s="426">
        <v>7.7860067717989843</v>
      </c>
      <c r="H26" s="642">
        <v>190348.43029405101</v>
      </c>
    </row>
    <row r="27" spans="1:8">
      <c r="A27" s="636">
        <v>10</v>
      </c>
      <c r="B27" s="632" t="s">
        <v>109</v>
      </c>
      <c r="C27" s="646">
        <v>108517.239289554</v>
      </c>
      <c r="D27" s="646">
        <v>79390.606454199995</v>
      </c>
      <c r="E27" s="646">
        <v>4853.6012778800005</v>
      </c>
      <c r="F27" s="640">
        <v>0.36687757073825855</v>
      </c>
      <c r="G27" s="426">
        <v>21.358086929001537</v>
      </c>
      <c r="H27" s="642">
        <v>187907.84574375401</v>
      </c>
    </row>
    <row r="28" spans="1:8">
      <c r="A28" s="636">
        <v>11</v>
      </c>
      <c r="B28" s="632" t="s">
        <v>106</v>
      </c>
      <c r="C28" s="646">
        <v>104801.936159549</v>
      </c>
      <c r="D28" s="646">
        <v>38409.002071789</v>
      </c>
      <c r="E28" s="646">
        <v>18229.174842662</v>
      </c>
      <c r="F28" s="640">
        <v>1.7285774299386159</v>
      </c>
      <c r="G28" s="426">
        <v>4.7491322050562337</v>
      </c>
      <c r="H28" s="642">
        <v>143210.93823133799</v>
      </c>
    </row>
    <row r="29" spans="1:8">
      <c r="A29" s="636">
        <v>12</v>
      </c>
      <c r="B29" s="632" t="s">
        <v>113</v>
      </c>
      <c r="C29" s="646">
        <v>103771.18341523199</v>
      </c>
      <c r="D29" s="646">
        <v>51908.437895679999</v>
      </c>
      <c r="E29" s="646">
        <v>6993.8581634920001</v>
      </c>
      <c r="F29" s="640">
        <v>0.9991197505072329</v>
      </c>
      <c r="G29" s="426">
        <v>13.837473250017919</v>
      </c>
      <c r="H29" s="642">
        <v>155679.62131091199</v>
      </c>
    </row>
    <row r="30" spans="1:8">
      <c r="A30" s="636">
        <v>13</v>
      </c>
      <c r="B30" s="632" t="s">
        <v>121</v>
      </c>
      <c r="C30" s="646">
        <v>82476.436135379001</v>
      </c>
      <c r="D30" s="646">
        <v>41219.510061752997</v>
      </c>
      <c r="E30" s="646">
        <v>15354.818250811</v>
      </c>
      <c r="F30" s="640">
        <v>1.000907725778811</v>
      </c>
      <c r="G30" s="426">
        <v>4.3713716950718586</v>
      </c>
      <c r="H30" s="642">
        <v>123695.946197132</v>
      </c>
    </row>
    <row r="31" spans="1:8">
      <c r="A31" s="636">
        <v>14</v>
      </c>
      <c r="B31" s="632" t="s">
        <v>127</v>
      </c>
      <c r="C31" s="646">
        <v>77610.953717790006</v>
      </c>
      <c r="D31" s="646">
        <v>32170.780212434001</v>
      </c>
      <c r="E31" s="646">
        <v>5019.1941707129999</v>
      </c>
      <c r="F31" s="640">
        <v>1.412467251502759</v>
      </c>
      <c r="G31" s="426">
        <v>14.46283149806197</v>
      </c>
      <c r="H31" s="642">
        <v>109781.733930224</v>
      </c>
    </row>
    <row r="32" spans="1:8">
      <c r="A32" s="636">
        <v>15</v>
      </c>
      <c r="B32" s="632" t="s">
        <v>111</v>
      </c>
      <c r="C32" s="646">
        <v>74711.946729083007</v>
      </c>
      <c r="D32" s="646">
        <v>31391.169331204001</v>
      </c>
      <c r="E32" s="646">
        <v>4632.4440166200002</v>
      </c>
      <c r="F32" s="640">
        <v>1.3800307003796934</v>
      </c>
      <c r="G32" s="426">
        <v>15.127976174355489</v>
      </c>
      <c r="H32" s="642">
        <v>106103.11606028701</v>
      </c>
    </row>
    <row r="33" spans="1:8">
      <c r="A33" s="636">
        <v>16</v>
      </c>
      <c r="B33" s="633" t="s">
        <v>122</v>
      </c>
      <c r="C33" s="646">
        <v>70758.780365074999</v>
      </c>
      <c r="D33" s="646">
        <v>42105.733565529998</v>
      </c>
      <c r="E33" s="646">
        <v>8142.0135841660003</v>
      </c>
      <c r="F33" s="640">
        <v>0.68050225879455795</v>
      </c>
      <c r="G33" s="426">
        <v>7.6905750811668465</v>
      </c>
      <c r="H33" s="642">
        <v>112864.513930605</v>
      </c>
    </row>
    <row r="34" spans="1:8" ht="15" customHeight="1">
      <c r="A34" s="636">
        <v>17</v>
      </c>
      <c r="B34" s="632" t="s">
        <v>138</v>
      </c>
      <c r="C34" s="646">
        <v>64798.016908741003</v>
      </c>
      <c r="D34" s="646">
        <v>32741.247833007001</v>
      </c>
      <c r="E34" s="646">
        <v>5135.8219783880004</v>
      </c>
      <c r="F34" s="640">
        <v>0.97909429839802975</v>
      </c>
      <c r="G34" s="426">
        <v>11.616873634136244</v>
      </c>
      <c r="H34" s="642">
        <v>97539.264741748004</v>
      </c>
    </row>
    <row r="35" spans="1:8">
      <c r="A35" s="636">
        <v>18</v>
      </c>
      <c r="B35" s="632" t="s">
        <v>120</v>
      </c>
      <c r="C35" s="646">
        <v>61616.876641714996</v>
      </c>
      <c r="D35" s="646">
        <v>32329.655267415001</v>
      </c>
      <c r="E35" s="646">
        <v>10046.783932779001</v>
      </c>
      <c r="F35" s="640">
        <v>0.90589340133850826</v>
      </c>
      <c r="G35" s="426">
        <v>5.1329951011170394</v>
      </c>
      <c r="H35" s="642">
        <v>93946.53190912999</v>
      </c>
    </row>
    <row r="36" spans="1:8">
      <c r="A36" s="636">
        <v>19</v>
      </c>
      <c r="B36" s="632" t="s">
        <v>128</v>
      </c>
      <c r="C36" s="646">
        <v>54748.380535459</v>
      </c>
      <c r="D36" s="646">
        <v>34440.938796292998</v>
      </c>
      <c r="E36" s="646">
        <v>6643.4411564969996</v>
      </c>
      <c r="F36" s="640">
        <v>0.58963089999601759</v>
      </c>
      <c r="G36" s="426">
        <v>7.2409671803772113</v>
      </c>
      <c r="H36" s="642">
        <v>89189.319331751991</v>
      </c>
    </row>
    <row r="37" spans="1:8">
      <c r="A37" s="636">
        <v>20</v>
      </c>
      <c r="B37" s="632" t="s">
        <v>133</v>
      </c>
      <c r="C37" s="646">
        <v>47866.026301812002</v>
      </c>
      <c r="D37" s="646">
        <v>16751.670772737001</v>
      </c>
      <c r="E37" s="646">
        <v>4736.0420606529997</v>
      </c>
      <c r="F37" s="640">
        <v>1.8573881943592738</v>
      </c>
      <c r="G37" s="426">
        <v>9.1067570111934977</v>
      </c>
      <c r="H37" s="642">
        <v>64617.697074549003</v>
      </c>
    </row>
    <row r="38" spans="1:8" ht="15.75" customHeight="1">
      <c r="A38" s="636">
        <v>21</v>
      </c>
      <c r="B38" s="632" t="s">
        <v>134</v>
      </c>
      <c r="C38" s="646">
        <v>43895.805326722002</v>
      </c>
      <c r="D38" s="646">
        <v>20747.811007122</v>
      </c>
      <c r="E38" s="646">
        <v>2568.303012889</v>
      </c>
      <c r="F38" s="640">
        <v>1.1156836888312749</v>
      </c>
      <c r="G38" s="426">
        <v>16.09136542940276</v>
      </c>
      <c r="H38" s="642">
        <v>64643.616333844002</v>
      </c>
    </row>
    <row r="39" spans="1:8">
      <c r="A39" s="636">
        <v>22</v>
      </c>
      <c r="B39" s="632" t="s">
        <v>130</v>
      </c>
      <c r="C39" s="646">
        <v>40706.337083106002</v>
      </c>
      <c r="D39" s="646">
        <v>17869.848712534</v>
      </c>
      <c r="E39" s="646">
        <v>5624.0957050870002</v>
      </c>
      <c r="F39" s="640">
        <v>1.2779340630094076</v>
      </c>
      <c r="G39" s="426">
        <v>6.2378457298098748</v>
      </c>
      <c r="H39" s="642">
        <v>58576.185795640005</v>
      </c>
    </row>
    <row r="40" spans="1:8">
      <c r="A40" s="636">
        <v>23</v>
      </c>
      <c r="B40" s="632" t="s">
        <v>124</v>
      </c>
      <c r="C40" s="646">
        <v>36106.192207959</v>
      </c>
      <c r="D40" s="646">
        <v>21776.590233857001</v>
      </c>
      <c r="E40" s="646">
        <v>5163.1274938670003</v>
      </c>
      <c r="F40" s="640">
        <v>0.65802780969001984</v>
      </c>
      <c r="G40" s="426">
        <v>5.993085537951095</v>
      </c>
      <c r="H40" s="642">
        <v>57882.782441816002</v>
      </c>
    </row>
    <row r="41" spans="1:8">
      <c r="A41" s="636">
        <v>24</v>
      </c>
      <c r="B41" s="632" t="s">
        <v>151</v>
      </c>
      <c r="C41" s="646">
        <v>34801.063008771998</v>
      </c>
      <c r="D41" s="646">
        <v>15002.858964011</v>
      </c>
      <c r="E41" s="646">
        <v>3526.4326465610002</v>
      </c>
      <c r="F41" s="640">
        <v>1.3196287515768237</v>
      </c>
      <c r="G41" s="426">
        <v>8.8686311342739579</v>
      </c>
      <c r="H41" s="642">
        <v>49803.921972782999</v>
      </c>
    </row>
    <row r="42" spans="1:8">
      <c r="A42" s="636">
        <v>25</v>
      </c>
      <c r="B42" s="632" t="s">
        <v>131</v>
      </c>
      <c r="C42" s="646">
        <v>34143.563007345998</v>
      </c>
      <c r="D42" s="646">
        <v>14933.285435076001</v>
      </c>
      <c r="E42" s="646">
        <v>4030.0333808330001</v>
      </c>
      <c r="F42" s="640">
        <v>1.2864066421142661</v>
      </c>
      <c r="G42" s="426">
        <v>7.4722779641811776</v>
      </c>
      <c r="H42" s="642">
        <v>49076.848442422001</v>
      </c>
    </row>
    <row r="43" spans="1:8">
      <c r="A43" s="636">
        <v>26</v>
      </c>
      <c r="B43" s="632" t="s">
        <v>126</v>
      </c>
      <c r="C43" s="646">
        <v>33475.132347874001</v>
      </c>
      <c r="D43" s="646">
        <v>19972.622759768001</v>
      </c>
      <c r="E43" s="646">
        <v>2958.3133324770001</v>
      </c>
      <c r="F43" s="640">
        <v>0.67605089979994415</v>
      </c>
      <c r="G43" s="426">
        <v>10.315614198258446</v>
      </c>
      <c r="H43" s="642">
        <v>53447.755107642006</v>
      </c>
    </row>
    <row r="44" spans="1:8">
      <c r="A44" s="636">
        <v>27</v>
      </c>
      <c r="B44" s="632" t="s">
        <v>118</v>
      </c>
      <c r="C44" s="646">
        <v>32469.070020133</v>
      </c>
      <c r="D44" s="646">
        <v>16795.174886766999</v>
      </c>
      <c r="E44" s="646">
        <v>5947.9785413130003</v>
      </c>
      <c r="F44" s="640">
        <v>0.93323798287539939</v>
      </c>
      <c r="G44" s="426">
        <v>4.4588411499153695</v>
      </c>
      <c r="H44" s="642">
        <v>49264.244906899999</v>
      </c>
    </row>
    <row r="45" spans="1:8">
      <c r="A45" s="636">
        <v>28</v>
      </c>
      <c r="B45" s="632" t="s">
        <v>132</v>
      </c>
      <c r="C45" s="646">
        <v>23988.691548686998</v>
      </c>
      <c r="D45" s="646">
        <v>8884.1067464219996</v>
      </c>
      <c r="E45" s="646">
        <v>3536.3444448109999</v>
      </c>
      <c r="F45" s="640">
        <v>1.7001804720939724</v>
      </c>
      <c r="G45" s="426">
        <v>5.7834714415012467</v>
      </c>
      <c r="H45" s="642">
        <v>32872.798295108994</v>
      </c>
    </row>
    <row r="46" spans="1:8">
      <c r="A46" s="636">
        <v>29</v>
      </c>
      <c r="B46" s="632" t="s">
        <v>110</v>
      </c>
      <c r="C46" s="646">
        <v>20524.552289144998</v>
      </c>
      <c r="D46" s="646">
        <v>4040.4777064169998</v>
      </c>
      <c r="E46" s="646">
        <v>1698.562245226</v>
      </c>
      <c r="F46" s="640">
        <v>4.0797340761337066</v>
      </c>
      <c r="G46" s="426">
        <v>11.08348551654881</v>
      </c>
      <c r="H46" s="642">
        <v>24565.029995561999</v>
      </c>
    </row>
    <row r="47" spans="1:8">
      <c r="A47" s="636">
        <v>30</v>
      </c>
      <c r="B47" s="632" t="s">
        <v>135</v>
      </c>
      <c r="C47" s="646">
        <v>18423.734811909999</v>
      </c>
      <c r="D47" s="646">
        <v>8501.8406309769998</v>
      </c>
      <c r="E47" s="646">
        <v>1147.9828747869999</v>
      </c>
      <c r="F47" s="640">
        <v>1.1670289542692607</v>
      </c>
      <c r="G47" s="426">
        <v>15.048788894458372</v>
      </c>
      <c r="H47" s="642">
        <v>26925.575442886999</v>
      </c>
    </row>
    <row r="48" spans="1:8">
      <c r="A48" s="636">
        <v>31</v>
      </c>
      <c r="B48" s="632" t="s">
        <v>148</v>
      </c>
      <c r="C48" s="646">
        <v>16948.424711158001</v>
      </c>
      <c r="D48" s="646">
        <v>8671.7661710470002</v>
      </c>
      <c r="E48" s="646">
        <v>2323.833092719</v>
      </c>
      <c r="F48" s="640">
        <v>0.95443746716151412</v>
      </c>
      <c r="G48" s="426">
        <v>6.2933055150391644</v>
      </c>
      <c r="H48" s="642">
        <v>25620.190882205003</v>
      </c>
    </row>
    <row r="49" spans="1:8">
      <c r="A49" s="636">
        <v>32</v>
      </c>
      <c r="B49" s="632" t="s">
        <v>137</v>
      </c>
      <c r="C49" s="646">
        <v>15965.178505565</v>
      </c>
      <c r="D49" s="646">
        <v>10249.486778705001</v>
      </c>
      <c r="E49" s="646">
        <v>1380.46603233</v>
      </c>
      <c r="F49" s="640">
        <v>0.55765638321864963</v>
      </c>
      <c r="G49" s="426">
        <v>10.565064356287275</v>
      </c>
      <c r="H49" s="642">
        <v>26214.665284269999</v>
      </c>
    </row>
    <row r="50" spans="1:8">
      <c r="A50" s="636">
        <v>33</v>
      </c>
      <c r="B50" s="632" t="s">
        <v>152</v>
      </c>
      <c r="C50" s="646">
        <v>13073.555887824999</v>
      </c>
      <c r="D50" s="646">
        <v>5448.3333393399998</v>
      </c>
      <c r="E50" s="646">
        <v>1842.4892872759999</v>
      </c>
      <c r="F50" s="640">
        <v>1.3995513992190323</v>
      </c>
      <c r="G50" s="426">
        <v>6.0955939761003428</v>
      </c>
      <c r="H50" s="642">
        <v>18521.889227165</v>
      </c>
    </row>
    <row r="51" spans="1:8">
      <c r="A51" s="636">
        <v>34</v>
      </c>
      <c r="B51" s="632" t="s">
        <v>129</v>
      </c>
      <c r="C51" s="646">
        <v>11960.123637872</v>
      </c>
      <c r="D51" s="646">
        <v>7443.8412792700001</v>
      </c>
      <c r="E51" s="646">
        <v>1499.406773984</v>
      </c>
      <c r="F51" s="640">
        <v>0.60671395173069853</v>
      </c>
      <c r="G51" s="426">
        <v>6.9765703646204988</v>
      </c>
      <c r="H51" s="642">
        <v>19403.964917142002</v>
      </c>
    </row>
    <row r="52" spans="1:8" ht="18.75" customHeight="1">
      <c r="A52" s="636">
        <v>35</v>
      </c>
      <c r="B52" s="632" t="s">
        <v>139</v>
      </c>
      <c r="C52" s="646">
        <v>11233.297068173</v>
      </c>
      <c r="D52" s="646">
        <v>6336.4262334280002</v>
      </c>
      <c r="E52" s="646">
        <v>0.24790451499999999</v>
      </c>
      <c r="F52" s="640">
        <v>0.77281272666150769</v>
      </c>
      <c r="G52" s="426">
        <v>45311.999112472804</v>
      </c>
      <c r="H52" s="642">
        <v>17569.723301601</v>
      </c>
    </row>
    <row r="53" spans="1:8">
      <c r="A53" s="636">
        <v>36</v>
      </c>
      <c r="B53" s="632" t="s">
        <v>141</v>
      </c>
      <c r="C53" s="646">
        <v>10054.850161017001</v>
      </c>
      <c r="D53" s="646">
        <v>12418.647234631</v>
      </c>
      <c r="E53" s="646">
        <v>4532.247451753</v>
      </c>
      <c r="F53" s="640">
        <v>-0.19034255736182326</v>
      </c>
      <c r="G53" s="426">
        <v>1.2185130595920897</v>
      </c>
      <c r="H53" s="642">
        <v>22473.497395648003</v>
      </c>
    </row>
    <row r="54" spans="1:8">
      <c r="A54" s="636">
        <v>37</v>
      </c>
      <c r="B54" s="632" t="s">
        <v>143</v>
      </c>
      <c r="C54" s="646">
        <v>8051.0732139479996</v>
      </c>
      <c r="D54" s="646">
        <v>4005.4824045599998</v>
      </c>
      <c r="E54" s="646">
        <v>3584.8181868339998</v>
      </c>
      <c r="F54" s="640">
        <v>1.0100133768612589</v>
      </c>
      <c r="G54" s="426">
        <v>1.245880486635909</v>
      </c>
      <c r="H54" s="642">
        <v>12056.555618507999</v>
      </c>
    </row>
    <row r="55" spans="1:8">
      <c r="A55" s="636">
        <v>38</v>
      </c>
      <c r="B55" s="632" t="s">
        <v>150</v>
      </c>
      <c r="C55" s="646">
        <v>7137.5865810349997</v>
      </c>
      <c r="D55" s="646">
        <v>2587.9656083959999</v>
      </c>
      <c r="E55" s="646">
        <v>2751.5301340669998</v>
      </c>
      <c r="F55" s="640">
        <v>1.7579912800536857</v>
      </c>
      <c r="G55" s="426">
        <v>1.5940426719895773</v>
      </c>
      <c r="H55" s="642">
        <v>9725.5521894310004</v>
      </c>
    </row>
    <row r="56" spans="1:8">
      <c r="A56" s="636">
        <v>39</v>
      </c>
      <c r="B56" s="632" t="s">
        <v>146</v>
      </c>
      <c r="C56" s="646">
        <v>5795.1170013889996</v>
      </c>
      <c r="D56" s="646">
        <v>3429.5068782650001</v>
      </c>
      <c r="E56" s="646">
        <v>1011.934527857</v>
      </c>
      <c r="F56" s="640">
        <v>0.6897814196310259</v>
      </c>
      <c r="G56" s="426">
        <v>4.7267706969752963</v>
      </c>
      <c r="H56" s="642">
        <v>9224.6238796540001</v>
      </c>
    </row>
    <row r="57" spans="1:8">
      <c r="A57" s="636">
        <v>40</v>
      </c>
      <c r="B57" s="632" t="s">
        <v>145</v>
      </c>
      <c r="C57" s="646">
        <v>5604.2829343200001</v>
      </c>
      <c r="D57" s="646">
        <v>2267.3068833759999</v>
      </c>
      <c r="E57" s="646">
        <v>268.46728565000001</v>
      </c>
      <c r="F57" s="640">
        <v>1.4717796145774815</v>
      </c>
      <c r="G57" s="425">
        <v>19.875105585960618</v>
      </c>
      <c r="H57" s="642">
        <v>7871.589817696</v>
      </c>
    </row>
    <row r="58" spans="1:8">
      <c r="A58" s="636">
        <v>41</v>
      </c>
      <c r="B58" s="632" t="s">
        <v>153</v>
      </c>
      <c r="C58" s="646">
        <v>3540.818649374</v>
      </c>
      <c r="D58" s="646">
        <v>3324.910524459</v>
      </c>
      <c r="E58" s="646">
        <v>541.67421826600003</v>
      </c>
      <c r="F58" s="640">
        <v>6.4936521848247608E-2</v>
      </c>
      <c r="G58" s="425">
        <v>5.5368048357716182</v>
      </c>
      <c r="H58" s="642">
        <v>6865.7291738330005</v>
      </c>
    </row>
    <row r="59" spans="1:8">
      <c r="A59" s="636">
        <v>42</v>
      </c>
      <c r="B59" s="632" t="s">
        <v>144</v>
      </c>
      <c r="C59" s="646">
        <v>2509.617874086</v>
      </c>
      <c r="D59" s="646">
        <v>1454.658038752</v>
      </c>
      <c r="E59" s="646">
        <v>510.55388342800001</v>
      </c>
      <c r="F59" s="640">
        <v>0.72522875289582522</v>
      </c>
      <c r="G59" s="425">
        <v>3.9154809228670073</v>
      </c>
      <c r="H59" s="642">
        <v>3964.2759128380003</v>
      </c>
    </row>
    <row r="60" spans="1:8">
      <c r="A60" s="636">
        <v>43</v>
      </c>
      <c r="B60" s="632" t="s">
        <v>140</v>
      </c>
      <c r="C60" s="646">
        <v>2017.8841518889999</v>
      </c>
      <c r="D60" s="646">
        <v>1077.428301896</v>
      </c>
      <c r="E60" s="646">
        <v>279.816410292</v>
      </c>
      <c r="F60" s="640">
        <v>0.87287093566972085</v>
      </c>
      <c r="G60" s="425">
        <v>6.2114575045232492</v>
      </c>
      <c r="H60" s="642">
        <v>3095.3124537849999</v>
      </c>
    </row>
    <row r="61" spans="1:8">
      <c r="A61" s="636">
        <v>44</v>
      </c>
      <c r="B61" s="632" t="s">
        <v>1675</v>
      </c>
      <c r="C61" s="646">
        <v>1473.71847056</v>
      </c>
      <c r="D61" s="646">
        <v>754.57948216800003</v>
      </c>
      <c r="E61" s="646"/>
      <c r="F61" s="640">
        <v>0.95303278897250809</v>
      </c>
      <c r="G61" s="425"/>
      <c r="H61" s="642">
        <v>2228.2979527279999</v>
      </c>
    </row>
    <row r="62" spans="1:8">
      <c r="A62" s="636">
        <v>45</v>
      </c>
      <c r="B62" s="632" t="s">
        <v>142</v>
      </c>
      <c r="C62" s="646">
        <v>1336.8918021520001</v>
      </c>
      <c r="D62" s="646">
        <v>646.89691998599994</v>
      </c>
      <c r="E62" s="646">
        <v>223.05366918999999</v>
      </c>
      <c r="F62" s="640">
        <v>1.0666226114988042</v>
      </c>
      <c r="G62" s="425">
        <v>4.9935880320050616</v>
      </c>
      <c r="H62" s="642">
        <v>1983.7887221380001</v>
      </c>
    </row>
    <row r="63" spans="1:8">
      <c r="A63" s="636">
        <v>46</v>
      </c>
      <c r="B63" s="633" t="s">
        <v>155</v>
      </c>
      <c r="C63" s="646">
        <v>957.19131961200003</v>
      </c>
      <c r="D63" s="646">
        <v>790.11768075700002</v>
      </c>
      <c r="E63" s="646">
        <v>484.51417974499998</v>
      </c>
      <c r="F63" s="640">
        <v>0.21145411996720442</v>
      </c>
      <c r="G63" s="425">
        <v>0.9755692601520356</v>
      </c>
      <c r="H63" s="642">
        <v>1747.3090003689999</v>
      </c>
    </row>
    <row r="64" spans="1:8">
      <c r="A64" s="636">
        <v>47</v>
      </c>
      <c r="B64" s="632" t="s">
        <v>1739</v>
      </c>
      <c r="C64" s="646">
        <v>23.712328922000001</v>
      </c>
      <c r="D64" s="646">
        <v>31.696461973000002</v>
      </c>
      <c r="E64" s="646"/>
      <c r="F64" s="640">
        <v>-0.25189350968575375</v>
      </c>
      <c r="G64" s="425"/>
      <c r="H64" s="642">
        <v>55.408790895000003</v>
      </c>
    </row>
    <row r="65" spans="1:8">
      <c r="A65" s="636">
        <v>48</v>
      </c>
      <c r="B65" s="632" t="s">
        <v>136</v>
      </c>
      <c r="C65" s="646"/>
      <c r="D65" s="646"/>
      <c r="E65" s="646">
        <v>5.6211450750000003</v>
      </c>
      <c r="F65" s="640"/>
      <c r="G65" s="425"/>
      <c r="H65" s="642">
        <v>0</v>
      </c>
    </row>
    <row r="66" spans="1:8">
      <c r="A66" s="636">
        <v>49</v>
      </c>
      <c r="B66" s="632" t="s">
        <v>338</v>
      </c>
      <c r="C66" s="646"/>
      <c r="D66" s="646"/>
      <c r="E66" s="646"/>
      <c r="F66" s="640"/>
      <c r="G66" s="425"/>
      <c r="H66" s="642">
        <v>0</v>
      </c>
    </row>
    <row r="67" spans="1:8">
      <c r="A67" s="636">
        <v>50</v>
      </c>
      <c r="B67" s="632" t="s">
        <v>154</v>
      </c>
      <c r="C67" s="646"/>
      <c r="D67" s="646"/>
      <c r="E67" s="646">
        <v>617.500223366</v>
      </c>
      <c r="F67" s="640"/>
      <c r="G67" s="425"/>
      <c r="H67" s="642">
        <v>0</v>
      </c>
    </row>
    <row r="68" spans="1:8">
      <c r="A68" s="424"/>
      <c r="B68" s="424"/>
      <c r="C68" s="424"/>
      <c r="D68" s="424"/>
      <c r="E68" s="424"/>
      <c r="F68" s="424"/>
      <c r="G68" s="424"/>
      <c r="H68" s="424"/>
    </row>
    <row r="69" spans="1:8">
      <c r="A69" s="424"/>
      <c r="B69" s="424"/>
      <c r="C69" s="424"/>
      <c r="D69" s="424"/>
      <c r="E69" s="424"/>
      <c r="F69" s="424"/>
      <c r="G69" s="424"/>
      <c r="H69" s="424"/>
    </row>
    <row r="70" spans="1:8">
      <c r="A70" s="424"/>
      <c r="B70" s="424"/>
      <c r="C70" s="424"/>
      <c r="D70" s="424"/>
      <c r="E70" s="424"/>
      <c r="F70" s="424"/>
      <c r="G70" s="424"/>
      <c r="H70" s="424"/>
    </row>
    <row r="71" spans="1:8">
      <c r="A71" s="424"/>
      <c r="B71" s="424"/>
      <c r="C71" s="424"/>
      <c r="D71" s="424"/>
      <c r="E71" s="424"/>
      <c r="F71" s="424"/>
      <c r="G71" s="424"/>
      <c r="H71" s="424"/>
    </row>
    <row r="72" spans="1:8">
      <c r="A72" s="424"/>
      <c r="B72" s="424"/>
      <c r="C72" s="424"/>
      <c r="D72" s="424"/>
      <c r="E72" s="424"/>
      <c r="F72" s="424"/>
      <c r="G72" s="424"/>
      <c r="H72" s="424"/>
    </row>
    <row r="73" spans="1:8">
      <c r="A73" s="424"/>
      <c r="B73" s="424"/>
      <c r="C73" s="424"/>
      <c r="D73" s="424"/>
      <c r="E73" s="424"/>
      <c r="F73" s="424"/>
      <c r="G73" s="424"/>
      <c r="H73" s="424"/>
    </row>
    <row r="74" spans="1:8">
      <c r="A74" s="424"/>
      <c r="B74" s="424"/>
      <c r="C74" s="424"/>
      <c r="D74" s="424"/>
      <c r="E74" s="424"/>
      <c r="F74" s="424"/>
      <c r="G74" s="424"/>
      <c r="H74" s="424"/>
    </row>
    <row r="75" spans="1:8">
      <c r="A75" s="424"/>
      <c r="B75" s="424"/>
      <c r="C75" s="424"/>
      <c r="D75" s="424"/>
      <c r="E75" s="424"/>
      <c r="F75" s="424"/>
      <c r="G75" s="424"/>
      <c r="H75" s="424"/>
    </row>
    <row r="76" spans="1:8">
      <c r="A76" s="424"/>
      <c r="B76" s="424"/>
      <c r="C76" s="424"/>
      <c r="D76" s="424"/>
      <c r="E76" s="424"/>
      <c r="F76" s="424"/>
      <c r="G76" s="424"/>
      <c r="H76" s="424"/>
    </row>
    <row r="77" spans="1:8">
      <c r="A77" s="424"/>
      <c r="B77" s="424"/>
      <c r="C77" s="424"/>
      <c r="D77" s="424"/>
      <c r="E77" s="424"/>
      <c r="F77" s="424"/>
      <c r="G77" s="424"/>
      <c r="H77" s="424"/>
    </row>
    <row r="78" spans="1:8">
      <c r="A78" s="424"/>
      <c r="B78" s="424"/>
      <c r="C78" s="424"/>
      <c r="D78" s="424"/>
      <c r="E78" s="424"/>
      <c r="F78" s="424"/>
      <c r="G78" s="424"/>
      <c r="H78" s="424"/>
    </row>
    <row r="79" spans="1:8">
      <c r="A79" s="424"/>
      <c r="B79" s="424"/>
      <c r="C79" s="424"/>
      <c r="D79" s="424"/>
      <c r="E79" s="424"/>
      <c r="F79" s="424"/>
      <c r="G79" s="424"/>
      <c r="H79" s="424"/>
    </row>
    <row r="80" spans="1:8">
      <c r="A80" s="424"/>
      <c r="B80" s="424"/>
      <c r="C80" s="424"/>
      <c r="D80" s="424"/>
      <c r="E80" s="424"/>
      <c r="F80" s="424"/>
      <c r="G80" s="424"/>
      <c r="H80" s="424"/>
    </row>
    <row r="81" spans="1:8">
      <c r="A81" s="424"/>
      <c r="B81" s="424"/>
      <c r="C81" s="424"/>
      <c r="D81" s="424"/>
      <c r="E81" s="424"/>
      <c r="F81" s="424"/>
      <c r="G81" s="424"/>
      <c r="H81" s="424"/>
    </row>
    <row r="82" spans="1:8">
      <c r="A82" s="424"/>
      <c r="B82" s="424"/>
      <c r="C82" s="424"/>
      <c r="D82" s="424"/>
      <c r="E82" s="424"/>
      <c r="F82" s="424"/>
      <c r="G82" s="424"/>
      <c r="H82" s="424"/>
    </row>
    <row r="83" spans="1:8">
      <c r="A83" s="424"/>
      <c r="B83" s="424"/>
      <c r="C83" s="424"/>
      <c r="D83" s="424"/>
      <c r="E83" s="424"/>
      <c r="F83" s="424"/>
      <c r="G83" s="424"/>
      <c r="H83" s="424"/>
    </row>
    <row r="84" spans="1:8">
      <c r="A84" s="424"/>
      <c r="B84" s="424"/>
      <c r="C84" s="424"/>
      <c r="D84" s="424"/>
      <c r="E84" s="424"/>
      <c r="F84" s="424"/>
      <c r="G84" s="424"/>
      <c r="H84" s="424"/>
    </row>
    <row r="85" spans="1:8">
      <c r="A85" s="424"/>
      <c r="B85" s="424"/>
      <c r="C85" s="424"/>
      <c r="D85" s="424"/>
      <c r="E85" s="424"/>
      <c r="F85" s="424"/>
      <c r="G85" s="424"/>
      <c r="H85" s="424"/>
    </row>
    <row r="86" spans="1:8">
      <c r="A86" s="424"/>
      <c r="B86" s="424"/>
      <c r="C86" s="424"/>
      <c r="D86" s="424"/>
      <c r="E86" s="424"/>
      <c r="F86" s="424"/>
      <c r="G86" s="424"/>
      <c r="H86" s="424"/>
    </row>
    <row r="87" spans="1:8">
      <c r="A87" s="424"/>
      <c r="B87" s="424"/>
      <c r="C87" s="424"/>
      <c r="D87" s="424"/>
      <c r="E87" s="424"/>
      <c r="F87" s="424"/>
      <c r="G87" s="424"/>
      <c r="H87" s="424"/>
    </row>
    <row r="88" spans="1:8">
      <c r="A88" s="424"/>
      <c r="B88" s="424"/>
      <c r="C88" s="424"/>
      <c r="D88" s="424"/>
      <c r="E88" s="424"/>
      <c r="F88" s="424"/>
      <c r="G88" s="424"/>
      <c r="H88" s="424"/>
    </row>
    <row r="89" spans="1:8">
      <c r="A89" s="424"/>
      <c r="B89" s="424"/>
      <c r="C89" s="424"/>
      <c r="D89" s="424"/>
      <c r="E89" s="424"/>
      <c r="F89" s="424"/>
      <c r="G89" s="424"/>
      <c r="H89" s="424"/>
    </row>
    <row r="90" spans="1:8">
      <c r="A90" s="424"/>
      <c r="B90" s="424"/>
      <c r="C90" s="424"/>
      <c r="D90" s="424"/>
      <c r="E90" s="424"/>
      <c r="F90" s="424"/>
      <c r="G90" s="424"/>
      <c r="H90" s="424"/>
    </row>
    <row r="91" spans="1:8">
      <c r="A91" s="424"/>
      <c r="B91" s="424"/>
      <c r="C91" s="424"/>
      <c r="D91" s="424"/>
      <c r="E91" s="424"/>
      <c r="F91" s="424"/>
      <c r="G91" s="424"/>
      <c r="H91" s="424"/>
    </row>
    <row r="92" spans="1:8">
      <c r="A92" s="424"/>
      <c r="B92" s="424"/>
      <c r="C92" s="424"/>
      <c r="D92" s="424"/>
      <c r="E92" s="424"/>
      <c r="F92" s="424"/>
      <c r="G92" s="424"/>
      <c r="H92" s="424"/>
    </row>
    <row r="93" spans="1:8">
      <c r="A93" s="424"/>
      <c r="B93" s="424"/>
      <c r="C93" s="424"/>
      <c r="D93" s="424"/>
      <c r="E93" s="424"/>
      <c r="F93" s="424"/>
      <c r="G93" s="424"/>
      <c r="H93" s="424"/>
    </row>
    <row r="94" spans="1:8">
      <c r="A94" s="424"/>
      <c r="B94" s="424"/>
      <c r="C94" s="424"/>
      <c r="D94" s="424"/>
      <c r="E94" s="424"/>
      <c r="F94" s="424"/>
      <c r="G94" s="424"/>
      <c r="H94" s="424"/>
    </row>
    <row r="95" spans="1:8">
      <c r="A95" s="424"/>
      <c r="B95" s="424"/>
      <c r="C95" s="424"/>
      <c r="D95" s="424"/>
      <c r="E95" s="424"/>
      <c r="F95" s="424"/>
      <c r="G95" s="424"/>
      <c r="H95" s="424"/>
    </row>
    <row r="96" spans="1:8">
      <c r="A96" s="424"/>
      <c r="B96" s="424"/>
      <c r="C96" s="424"/>
      <c r="D96" s="424"/>
      <c r="E96" s="424"/>
      <c r="F96" s="424"/>
      <c r="G96" s="424"/>
      <c r="H96" s="424"/>
    </row>
    <row r="97" spans="1:8">
      <c r="A97" s="424"/>
      <c r="B97" s="424"/>
      <c r="C97" s="424"/>
      <c r="D97" s="424"/>
      <c r="E97" s="424"/>
      <c r="F97" s="424"/>
      <c r="G97" s="424"/>
      <c r="H97" s="424"/>
    </row>
    <row r="98" spans="1:8">
      <c r="A98" s="424"/>
      <c r="B98" s="424"/>
      <c r="C98" s="424"/>
      <c r="D98" s="424"/>
      <c r="E98" s="424"/>
      <c r="F98" s="424"/>
      <c r="G98" s="424"/>
      <c r="H98" s="424"/>
    </row>
    <row r="99" spans="1:8">
      <c r="A99" s="424"/>
      <c r="B99" s="424"/>
      <c r="C99" s="424"/>
      <c r="D99" s="424"/>
      <c r="E99" s="424"/>
      <c r="F99" s="424"/>
      <c r="G99" s="424"/>
      <c r="H99" s="424"/>
    </row>
    <row r="100" spans="1:8">
      <c r="A100" s="424"/>
      <c r="B100" s="424"/>
      <c r="C100" s="424"/>
      <c r="D100" s="424"/>
      <c r="E100" s="424"/>
      <c r="F100" s="424"/>
      <c r="G100" s="424"/>
      <c r="H100" s="424"/>
    </row>
    <row r="101" spans="1:8">
      <c r="A101" s="424"/>
      <c r="B101" s="424"/>
      <c r="C101" s="424"/>
      <c r="D101" s="424"/>
      <c r="E101" s="424"/>
      <c r="F101" s="424"/>
      <c r="G101" s="424"/>
      <c r="H101" s="424"/>
    </row>
    <row r="102" spans="1:8">
      <c r="A102" s="424"/>
      <c r="B102" s="424"/>
      <c r="C102" s="424"/>
      <c r="D102" s="424"/>
      <c r="E102" s="424"/>
      <c r="F102" s="424"/>
      <c r="G102" s="424"/>
      <c r="H102" s="424"/>
    </row>
    <row r="103" spans="1:8">
      <c r="A103" s="424"/>
      <c r="B103" s="424"/>
      <c r="C103" s="424"/>
      <c r="D103" s="424"/>
      <c r="E103" s="424"/>
      <c r="F103" s="424"/>
      <c r="G103" s="424"/>
      <c r="H103" s="424"/>
    </row>
    <row r="104" spans="1:8">
      <c r="A104" s="424"/>
      <c r="B104" s="424"/>
      <c r="C104" s="424"/>
      <c r="D104" s="424"/>
      <c r="E104" s="424"/>
      <c r="F104" s="424"/>
      <c r="G104" s="424"/>
      <c r="H104" s="424"/>
    </row>
    <row r="105" spans="1:8">
      <c r="A105" s="424"/>
      <c r="B105" s="424"/>
      <c r="C105" s="424"/>
      <c r="D105" s="424"/>
      <c r="E105" s="424"/>
      <c r="F105" s="424"/>
      <c r="G105" s="424"/>
      <c r="H105" s="424"/>
    </row>
    <row r="106" spans="1:8">
      <c r="A106" s="424"/>
      <c r="B106" s="424"/>
      <c r="C106" s="424"/>
      <c r="D106" s="424"/>
      <c r="E106" s="424"/>
      <c r="F106" s="424"/>
      <c r="G106" s="424"/>
      <c r="H106" s="424"/>
    </row>
    <row r="107" spans="1:8">
      <c r="A107" s="424"/>
      <c r="B107" s="424"/>
      <c r="C107" s="424"/>
      <c r="D107" s="424"/>
      <c r="E107" s="424"/>
      <c r="F107" s="424"/>
      <c r="G107" s="424"/>
      <c r="H107" s="424"/>
    </row>
    <row r="108" spans="1:8">
      <c r="A108" s="424"/>
      <c r="B108" s="424"/>
      <c r="C108" s="424"/>
      <c r="D108" s="424"/>
      <c r="E108" s="424"/>
      <c r="F108" s="424"/>
      <c r="G108" s="424"/>
      <c r="H108" s="424"/>
    </row>
    <row r="109" spans="1:8">
      <c r="A109" s="424"/>
      <c r="B109" s="424"/>
      <c r="C109" s="424"/>
      <c r="D109" s="424"/>
      <c r="E109" s="424"/>
      <c r="F109" s="424"/>
      <c r="G109" s="424"/>
      <c r="H109" s="424"/>
    </row>
    <row r="110" spans="1:8">
      <c r="A110" s="424"/>
      <c r="B110" s="424"/>
      <c r="C110" s="424"/>
      <c r="D110" s="424"/>
      <c r="E110" s="424"/>
      <c r="F110" s="424"/>
      <c r="G110" s="424"/>
      <c r="H110" s="424"/>
    </row>
    <row r="111" spans="1:8">
      <c r="A111" s="424"/>
      <c r="B111" s="424"/>
      <c r="C111" s="424"/>
      <c r="D111" s="424"/>
      <c r="E111" s="424"/>
      <c r="F111" s="424"/>
      <c r="G111" s="424"/>
      <c r="H111" s="424"/>
    </row>
    <row r="112" spans="1:8">
      <c r="A112" s="424"/>
      <c r="B112" s="424"/>
      <c r="C112" s="424"/>
      <c r="D112" s="424"/>
      <c r="E112" s="424"/>
      <c r="F112" s="424"/>
      <c r="G112" s="424"/>
      <c r="H112" s="424"/>
    </row>
    <row r="113" spans="1:8">
      <c r="A113" s="424"/>
      <c r="B113" s="424"/>
      <c r="C113" s="424"/>
      <c r="D113" s="424"/>
      <c r="E113" s="424"/>
      <c r="F113" s="424"/>
      <c r="G113" s="424"/>
      <c r="H113" s="424"/>
    </row>
    <row r="114" spans="1:8">
      <c r="A114" s="424"/>
      <c r="B114" s="424"/>
      <c r="C114" s="424"/>
      <c r="D114" s="424"/>
      <c r="E114" s="424"/>
      <c r="F114" s="424"/>
      <c r="G114" s="424"/>
      <c r="H114" s="424"/>
    </row>
    <row r="115" spans="1:8">
      <c r="A115" s="424"/>
      <c r="B115" s="424"/>
      <c r="C115" s="424"/>
      <c r="D115" s="424"/>
      <c r="E115" s="424"/>
      <c r="F115" s="424"/>
      <c r="G115" s="424"/>
      <c r="H115" s="424"/>
    </row>
    <row r="116" spans="1:8">
      <c r="A116" s="424"/>
      <c r="B116" s="424"/>
      <c r="C116" s="424"/>
      <c r="D116" s="424"/>
      <c r="E116" s="424"/>
      <c r="F116" s="424"/>
      <c r="G116" s="424"/>
      <c r="H116" s="424"/>
    </row>
    <row r="117" spans="1:8">
      <c r="A117" s="424"/>
      <c r="B117" s="424"/>
      <c r="C117" s="424"/>
      <c r="D117" s="424"/>
      <c r="E117" s="424"/>
      <c r="F117" s="424"/>
      <c r="G117" s="424"/>
      <c r="H117" s="424"/>
    </row>
    <row r="118" spans="1:8">
      <c r="A118" s="424"/>
      <c r="B118" s="424"/>
      <c r="C118" s="424"/>
      <c r="D118" s="424"/>
      <c r="E118" s="424"/>
      <c r="F118" s="424"/>
      <c r="G118" s="424"/>
      <c r="H118" s="424"/>
    </row>
    <row r="119" spans="1:8">
      <c r="A119" s="424"/>
      <c r="B119" s="424"/>
      <c r="C119" s="424"/>
      <c r="D119" s="424"/>
      <c r="E119" s="424"/>
      <c r="F119" s="424"/>
      <c r="G119" s="424"/>
      <c r="H119" s="424"/>
    </row>
    <row r="120" spans="1:8">
      <c r="A120" s="424"/>
      <c r="B120" s="424"/>
      <c r="C120" s="424"/>
      <c r="D120" s="424"/>
      <c r="E120" s="424"/>
      <c r="F120" s="424"/>
      <c r="G120" s="424"/>
      <c r="H120" s="424"/>
    </row>
    <row r="121" spans="1:8">
      <c r="A121" s="424"/>
      <c r="B121" s="424"/>
      <c r="C121" s="424"/>
      <c r="D121" s="424"/>
      <c r="E121" s="424"/>
      <c r="F121" s="424"/>
      <c r="G121" s="424"/>
      <c r="H121" s="424"/>
    </row>
    <row r="122" spans="1:8">
      <c r="A122" s="424"/>
      <c r="B122" s="424"/>
      <c r="C122" s="424"/>
      <c r="D122" s="424"/>
      <c r="E122" s="424"/>
      <c r="F122" s="424"/>
      <c r="G122" s="424"/>
      <c r="H122" s="424"/>
    </row>
    <row r="123" spans="1:8">
      <c r="A123" s="424"/>
      <c r="B123" s="424"/>
      <c r="C123" s="424"/>
      <c r="D123" s="424"/>
      <c r="E123" s="424"/>
      <c r="F123" s="424"/>
      <c r="G123" s="424"/>
      <c r="H123" s="424"/>
    </row>
    <row r="124" spans="1:8">
      <c r="A124" s="424"/>
      <c r="B124" s="424"/>
      <c r="C124" s="424"/>
      <c r="D124" s="424"/>
      <c r="E124" s="424"/>
      <c r="F124" s="424"/>
      <c r="G124" s="424"/>
      <c r="H124" s="424"/>
    </row>
    <row r="125" spans="1:8">
      <c r="A125" s="424"/>
      <c r="B125" s="424"/>
      <c r="C125" s="424"/>
      <c r="D125" s="424"/>
      <c r="E125" s="424"/>
      <c r="F125" s="424"/>
      <c r="G125" s="424"/>
      <c r="H125" s="424"/>
    </row>
    <row r="126" spans="1:8">
      <c r="A126" s="424"/>
      <c r="B126" s="424"/>
      <c r="C126" s="424"/>
      <c r="D126" s="424"/>
      <c r="E126" s="424"/>
      <c r="F126" s="424"/>
      <c r="G126" s="424"/>
      <c r="H126" s="424"/>
    </row>
    <row r="127" spans="1:8">
      <c r="A127" s="424"/>
      <c r="B127" s="424"/>
      <c r="C127" s="424"/>
      <c r="D127" s="424"/>
      <c r="E127" s="424"/>
      <c r="F127" s="424"/>
      <c r="G127" s="424"/>
      <c r="H127" s="424"/>
    </row>
    <row r="128" spans="1:8">
      <c r="A128" s="424"/>
      <c r="B128" s="424"/>
      <c r="C128" s="424"/>
      <c r="D128" s="424"/>
      <c r="E128" s="424"/>
      <c r="F128" s="424"/>
      <c r="G128" s="424"/>
      <c r="H128" s="424"/>
    </row>
    <row r="129" spans="1:8">
      <c r="A129" s="424"/>
      <c r="B129" s="424"/>
      <c r="C129" s="424"/>
      <c r="D129" s="424"/>
      <c r="E129" s="424"/>
      <c r="F129" s="424"/>
      <c r="G129" s="424"/>
      <c r="H129" s="424"/>
    </row>
    <row r="130" spans="1:8">
      <c r="A130" s="424"/>
      <c r="B130" s="424"/>
      <c r="C130" s="424"/>
      <c r="D130" s="424"/>
      <c r="E130" s="424"/>
      <c r="F130" s="424"/>
      <c r="G130" s="424"/>
      <c r="H130" s="424"/>
    </row>
    <row r="131" spans="1:8">
      <c r="A131" s="424"/>
      <c r="B131" s="424"/>
      <c r="C131" s="424"/>
      <c r="D131" s="424"/>
      <c r="E131" s="424"/>
      <c r="F131" s="424"/>
      <c r="G131" s="424"/>
      <c r="H131" s="424"/>
    </row>
    <row r="132" spans="1:8">
      <c r="A132" s="424"/>
      <c r="B132" s="424"/>
      <c r="C132" s="424"/>
      <c r="D132" s="424"/>
      <c r="E132" s="424"/>
      <c r="F132" s="424"/>
      <c r="G132" s="424"/>
      <c r="H132" s="424"/>
    </row>
    <row r="133" spans="1:8">
      <c r="A133" s="424"/>
      <c r="B133" s="424"/>
      <c r="C133" s="424"/>
      <c r="D133" s="424"/>
      <c r="E133" s="424"/>
      <c r="F133" s="424"/>
      <c r="G133" s="424"/>
      <c r="H133" s="424"/>
    </row>
    <row r="134" spans="1:8">
      <c r="A134" s="424"/>
      <c r="B134" s="424"/>
      <c r="C134" s="424"/>
      <c r="D134" s="424"/>
      <c r="E134" s="424"/>
      <c r="F134" s="424"/>
      <c r="G134" s="424"/>
      <c r="H134" s="424"/>
    </row>
    <row r="135" spans="1:8">
      <c r="A135" s="424"/>
      <c r="B135" s="424"/>
      <c r="C135" s="424"/>
      <c r="D135" s="424"/>
      <c r="E135" s="424"/>
      <c r="F135" s="424"/>
      <c r="G135" s="424"/>
      <c r="H135" s="424"/>
    </row>
    <row r="136" spans="1:8">
      <c r="A136" s="424"/>
      <c r="B136" s="424"/>
      <c r="C136" s="424"/>
      <c r="D136" s="424"/>
      <c r="E136" s="424"/>
      <c r="F136" s="424"/>
      <c r="G136" s="424"/>
      <c r="H136" s="424"/>
    </row>
    <row r="137" spans="1:8">
      <c r="A137" s="424"/>
      <c r="B137" s="424"/>
      <c r="C137" s="424"/>
      <c r="D137" s="424"/>
      <c r="E137" s="424"/>
      <c r="F137" s="424"/>
      <c r="G137" s="424"/>
      <c r="H137" s="424"/>
    </row>
    <row r="138" spans="1:8">
      <c r="A138" s="424"/>
      <c r="B138" s="424"/>
      <c r="C138" s="424"/>
      <c r="D138" s="424"/>
      <c r="E138" s="424"/>
      <c r="F138" s="424"/>
      <c r="G138" s="424"/>
      <c r="H138" s="424"/>
    </row>
    <row r="139" spans="1:8">
      <c r="A139" s="424"/>
      <c r="B139" s="424"/>
      <c r="C139" s="424"/>
      <c r="D139" s="424"/>
      <c r="E139" s="424"/>
      <c r="F139" s="424"/>
      <c r="G139" s="424"/>
      <c r="H139" s="424"/>
    </row>
    <row r="140" spans="1:8">
      <c r="A140" s="424"/>
      <c r="B140" s="424"/>
      <c r="C140" s="424"/>
      <c r="D140" s="424"/>
      <c r="E140" s="424"/>
      <c r="F140" s="424"/>
      <c r="G140" s="424"/>
      <c r="H140" s="424"/>
    </row>
    <row r="141" spans="1:8">
      <c r="A141" s="424"/>
      <c r="B141" s="424"/>
      <c r="C141" s="424"/>
      <c r="D141" s="424"/>
      <c r="E141" s="424"/>
      <c r="F141" s="424"/>
      <c r="G141" s="424"/>
      <c r="H141" s="424"/>
    </row>
    <row r="142" spans="1:8">
      <c r="A142" s="424"/>
      <c r="B142" s="424"/>
      <c r="C142" s="424"/>
      <c r="D142" s="424"/>
      <c r="E142" s="424"/>
      <c r="F142" s="424"/>
      <c r="G142" s="424"/>
      <c r="H142" s="424"/>
    </row>
    <row r="143" spans="1:8">
      <c r="A143" s="424"/>
      <c r="B143" s="424"/>
      <c r="C143" s="424"/>
      <c r="D143" s="424"/>
      <c r="E143" s="424"/>
      <c r="F143" s="424"/>
      <c r="G143" s="424"/>
      <c r="H143" s="424"/>
    </row>
    <row r="144" spans="1:8">
      <c r="A144" s="424"/>
      <c r="B144" s="424"/>
      <c r="C144" s="424"/>
      <c r="D144" s="424"/>
      <c r="E144" s="424"/>
      <c r="F144" s="424"/>
      <c r="G144" s="424"/>
      <c r="H144" s="424"/>
    </row>
    <row r="145" spans="1:8">
      <c r="A145" s="424"/>
      <c r="B145" s="424"/>
      <c r="C145" s="424"/>
      <c r="D145" s="424"/>
      <c r="E145" s="424"/>
      <c r="F145" s="424"/>
      <c r="G145" s="424"/>
      <c r="H145" s="424"/>
    </row>
    <row r="146" spans="1:8">
      <c r="A146" s="424"/>
      <c r="B146" s="424"/>
      <c r="C146" s="424"/>
      <c r="D146" s="424"/>
      <c r="E146" s="424"/>
      <c r="F146" s="424"/>
      <c r="G146" s="424"/>
      <c r="H146" s="424"/>
    </row>
    <row r="147" spans="1:8">
      <c r="A147" s="424"/>
      <c r="B147" s="424"/>
      <c r="C147" s="424"/>
      <c r="D147" s="424"/>
      <c r="E147" s="424"/>
      <c r="F147" s="424"/>
      <c r="G147" s="424"/>
      <c r="H147" s="424"/>
    </row>
    <row r="148" spans="1:8">
      <c r="A148" s="424"/>
      <c r="B148" s="424"/>
      <c r="C148" s="424"/>
      <c r="D148" s="424"/>
      <c r="E148" s="424"/>
      <c r="F148" s="424"/>
      <c r="G148" s="424"/>
      <c r="H148" s="424"/>
    </row>
    <row r="149" spans="1:8">
      <c r="A149" s="424"/>
      <c r="B149" s="424"/>
      <c r="C149" s="424"/>
      <c r="D149" s="424"/>
      <c r="E149" s="424"/>
      <c r="F149" s="424"/>
      <c r="G149" s="424"/>
      <c r="H149" s="424"/>
    </row>
    <row r="150" spans="1:8">
      <c r="A150" s="424"/>
      <c r="B150" s="424"/>
      <c r="C150" s="424"/>
      <c r="D150" s="424"/>
      <c r="E150" s="424"/>
      <c r="F150" s="424"/>
      <c r="G150" s="424"/>
      <c r="H150" s="424"/>
    </row>
    <row r="151" spans="1:8">
      <c r="A151" s="424"/>
      <c r="B151" s="424"/>
      <c r="C151" s="424"/>
      <c r="D151" s="424"/>
      <c r="E151" s="424"/>
      <c r="F151" s="424"/>
      <c r="G151" s="424"/>
      <c r="H151" s="424"/>
    </row>
    <row r="152" spans="1:8">
      <c r="A152" s="424"/>
      <c r="B152" s="424"/>
      <c r="C152" s="424"/>
      <c r="D152" s="424"/>
      <c r="E152" s="424"/>
      <c r="F152" s="424"/>
      <c r="G152" s="424"/>
      <c r="H152" s="424"/>
    </row>
    <row r="153" spans="1:8">
      <c r="A153" s="424"/>
      <c r="B153" s="424"/>
      <c r="C153" s="424"/>
      <c r="D153" s="424"/>
      <c r="E153" s="424"/>
      <c r="F153" s="424"/>
      <c r="G153" s="424"/>
      <c r="H153" s="424"/>
    </row>
    <row r="154" spans="1:8">
      <c r="A154" s="424"/>
      <c r="B154" s="424"/>
      <c r="C154" s="424"/>
      <c r="D154" s="424"/>
      <c r="E154" s="424"/>
      <c r="F154" s="424"/>
      <c r="G154" s="424"/>
      <c r="H154" s="424"/>
    </row>
    <row r="155" spans="1:8">
      <c r="A155" s="424"/>
      <c r="B155" s="424"/>
      <c r="C155" s="424"/>
      <c r="D155" s="424"/>
      <c r="E155" s="424"/>
      <c r="F155" s="424"/>
      <c r="G155" s="424"/>
      <c r="H155" s="424"/>
    </row>
    <row r="156" spans="1:8">
      <c r="A156" s="424"/>
      <c r="B156" s="424"/>
      <c r="C156" s="424"/>
      <c r="D156" s="424"/>
      <c r="E156" s="424"/>
      <c r="F156" s="424"/>
      <c r="G156" s="424"/>
      <c r="H156" s="424"/>
    </row>
  </sheetData>
  <mergeCells count="10">
    <mergeCell ref="A1:I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topLeftCell="D1" zoomScaleNormal="100" workbookViewId="0">
      <selection activeCell="K15" sqref="K15"/>
    </sheetView>
  </sheetViews>
  <sheetFormatPr defaultRowHeight="17.25"/>
  <cols>
    <col min="1" max="1" width="5.140625" customWidth="1"/>
    <col min="2" max="2" width="29.5703125" style="33" customWidth="1"/>
    <col min="3" max="3" width="10.5703125" style="32" customWidth="1"/>
    <col min="4" max="5" width="10.28515625" style="32" customWidth="1"/>
    <col min="6" max="6" width="12.7109375" style="32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54"/>
      <c r="B1" s="454"/>
      <c r="C1" s="1317"/>
      <c r="D1" s="1317"/>
      <c r="E1" s="1317"/>
      <c r="F1" s="1317"/>
      <c r="G1" s="1317"/>
      <c r="I1" s="453" t="s">
        <v>1784</v>
      </c>
    </row>
    <row r="2" spans="1:9" ht="36.75" customHeight="1" thickBot="1">
      <c r="A2" s="1320" t="s">
        <v>339</v>
      </c>
      <c r="B2" s="1311" t="s">
        <v>341</v>
      </c>
      <c r="C2" s="1306" t="s">
        <v>231</v>
      </c>
      <c r="D2" s="1306"/>
      <c r="E2" s="1307"/>
      <c r="F2" s="1305" t="s">
        <v>232</v>
      </c>
      <c r="G2" s="1307"/>
      <c r="H2" s="551" t="s">
        <v>1774</v>
      </c>
      <c r="I2" s="452" t="s">
        <v>1783</v>
      </c>
    </row>
    <row r="3" spans="1:9" ht="20.25" customHeight="1" thickBot="1">
      <c r="A3" s="1321"/>
      <c r="B3" s="1312"/>
      <c r="C3" s="434" t="s">
        <v>2420</v>
      </c>
      <c r="D3" s="434" t="s">
        <v>2197</v>
      </c>
      <c r="E3" s="434" t="s">
        <v>2424</v>
      </c>
      <c r="F3" s="433" t="s">
        <v>233</v>
      </c>
      <c r="G3" s="451" t="s">
        <v>334</v>
      </c>
      <c r="H3" s="433" t="s">
        <v>2425</v>
      </c>
      <c r="I3" s="450" t="s">
        <v>2420</v>
      </c>
    </row>
    <row r="4" spans="1:9" ht="19.5" customHeight="1">
      <c r="A4" s="180">
        <v>1</v>
      </c>
      <c r="B4" s="550" t="s">
        <v>108</v>
      </c>
      <c r="C4" s="183">
        <v>69827716.899000004</v>
      </c>
      <c r="D4" s="183">
        <v>62405815.648999996</v>
      </c>
      <c r="E4" s="183">
        <v>46993881.197999999</v>
      </c>
      <c r="F4" s="429">
        <v>0.11892964097680103</v>
      </c>
      <c r="G4" s="449">
        <v>0.48588954814763818</v>
      </c>
      <c r="H4" s="183">
        <v>132233532.54800001</v>
      </c>
      <c r="I4" s="1076">
        <v>0.25425076109501632</v>
      </c>
    </row>
    <row r="5" spans="1:9">
      <c r="A5" s="180">
        <v>2</v>
      </c>
      <c r="B5" s="550" t="s">
        <v>117</v>
      </c>
      <c r="C5" s="183">
        <v>26867488.603999998</v>
      </c>
      <c r="D5" s="183">
        <v>8010602.2410000004</v>
      </c>
      <c r="E5" s="183">
        <v>24158416.074000001</v>
      </c>
      <c r="F5" s="429">
        <v>2.3539910977587133</v>
      </c>
      <c r="G5" s="448">
        <v>0.11213783725314586</v>
      </c>
      <c r="H5" s="183">
        <v>34878090.844999999</v>
      </c>
      <c r="I5" s="1076">
        <v>9.7827621031334397E-2</v>
      </c>
    </row>
    <row r="6" spans="1:9" ht="17.25" customHeight="1">
      <c r="A6" s="180">
        <v>3</v>
      </c>
      <c r="B6" s="550" t="s">
        <v>105</v>
      </c>
      <c r="C6" s="183">
        <v>26319329.714000002</v>
      </c>
      <c r="D6" s="183">
        <v>14326304.686000001</v>
      </c>
      <c r="E6" s="183">
        <v>12080128.881999999</v>
      </c>
      <c r="F6" s="429">
        <v>0.83713318199353015</v>
      </c>
      <c r="G6" s="448">
        <v>1.1787292148196471</v>
      </c>
      <c r="H6" s="183">
        <v>40645634.400000006</v>
      </c>
      <c r="I6" s="1076">
        <v>9.583171136719508E-2</v>
      </c>
    </row>
    <row r="7" spans="1:9">
      <c r="A7" s="180">
        <v>4</v>
      </c>
      <c r="B7" s="550" t="s">
        <v>104</v>
      </c>
      <c r="C7" s="183">
        <v>22982294.736000001</v>
      </c>
      <c r="D7" s="183">
        <v>13995773.154999999</v>
      </c>
      <c r="E7" s="183">
        <v>8696658.6199999992</v>
      </c>
      <c r="F7" s="429">
        <v>0.64208825632398603</v>
      </c>
      <c r="G7" s="448">
        <v>1.6426580299641569</v>
      </c>
      <c r="H7" s="183">
        <v>36978067.891000003</v>
      </c>
      <c r="I7" s="1076">
        <v>8.3681182599594173E-2</v>
      </c>
    </row>
    <row r="8" spans="1:9">
      <c r="A8" s="180">
        <v>5</v>
      </c>
      <c r="B8" s="550" t="s">
        <v>119</v>
      </c>
      <c r="C8" s="183">
        <v>17792460.109000001</v>
      </c>
      <c r="D8" s="183">
        <v>11812971.312000001</v>
      </c>
      <c r="E8" s="183">
        <v>6438772.5410000002</v>
      </c>
      <c r="F8" s="429">
        <v>0.50617991350963831</v>
      </c>
      <c r="G8" s="448">
        <v>1.7633310535049076</v>
      </c>
      <c r="H8" s="183">
        <v>29605431.421000004</v>
      </c>
      <c r="I8" s="1076">
        <v>6.4784396875086026E-2</v>
      </c>
    </row>
    <row r="9" spans="1:9">
      <c r="A9" s="180">
        <v>6</v>
      </c>
      <c r="B9" s="550" t="s">
        <v>107</v>
      </c>
      <c r="C9" s="183">
        <v>16672515.284</v>
      </c>
      <c r="D9" s="183">
        <v>7337943.5439999998</v>
      </c>
      <c r="E9" s="183">
        <v>2710508.182</v>
      </c>
      <c r="F9" s="429">
        <v>1.2720964237497547</v>
      </c>
      <c r="G9" s="448">
        <v>5.1510662077020068</v>
      </c>
      <c r="H9" s="183">
        <v>24010458.828000002</v>
      </c>
      <c r="I9" s="1076">
        <v>6.070654875422396E-2</v>
      </c>
    </row>
    <row r="10" spans="1:9" ht="17.25" customHeight="1">
      <c r="A10" s="180">
        <v>7</v>
      </c>
      <c r="B10" s="550" t="s">
        <v>125</v>
      </c>
      <c r="C10" s="183">
        <v>9381676.0419999994</v>
      </c>
      <c r="D10" s="183">
        <v>7133176.074</v>
      </c>
      <c r="E10" s="183">
        <v>5517819.5760000004</v>
      </c>
      <c r="F10" s="429">
        <v>0.31521722507252381</v>
      </c>
      <c r="G10" s="448">
        <v>0.70025059949513624</v>
      </c>
      <c r="H10" s="183">
        <v>16514852.116</v>
      </c>
      <c r="I10" s="1076">
        <v>3.4159763199411435E-2</v>
      </c>
    </row>
    <row r="11" spans="1:9">
      <c r="A11" s="180">
        <v>8</v>
      </c>
      <c r="B11" s="550" t="s">
        <v>113</v>
      </c>
      <c r="C11" s="183">
        <v>8624344.6390000004</v>
      </c>
      <c r="D11" s="183">
        <v>5279137.0420000004</v>
      </c>
      <c r="E11" s="183">
        <v>1413900.557</v>
      </c>
      <c r="F11" s="429">
        <v>0.63366561056969051</v>
      </c>
      <c r="G11" s="448">
        <v>5.099682609432624</v>
      </c>
      <c r="H11" s="183">
        <v>13903481.681000002</v>
      </c>
      <c r="I11" s="1076">
        <v>3.1402232319626015E-2</v>
      </c>
    </row>
    <row r="12" spans="1:9">
      <c r="A12" s="180">
        <v>9</v>
      </c>
      <c r="B12" s="550" t="s">
        <v>109</v>
      </c>
      <c r="C12" s="183">
        <v>8512720.3269999996</v>
      </c>
      <c r="D12" s="183">
        <v>9570823.9969999995</v>
      </c>
      <c r="E12" s="183">
        <v>1614769.7180000001</v>
      </c>
      <c r="F12" s="429">
        <v>-0.11055512778540966</v>
      </c>
      <c r="G12" s="448">
        <v>4.2717859593896588</v>
      </c>
      <c r="H12" s="183">
        <v>18083544.324000001</v>
      </c>
      <c r="I12" s="1076">
        <v>3.0995795340972427E-2</v>
      </c>
    </row>
    <row r="13" spans="1:9" ht="18" thickBot="1">
      <c r="A13" s="180">
        <v>10</v>
      </c>
      <c r="B13" s="550" t="s">
        <v>127</v>
      </c>
      <c r="C13" s="183">
        <v>7974211.9249999998</v>
      </c>
      <c r="D13" s="183">
        <v>4815073.0020000003</v>
      </c>
      <c r="E13" s="183">
        <v>2321279.415</v>
      </c>
      <c r="F13" s="429">
        <v>0.65609367120453044</v>
      </c>
      <c r="G13" s="447">
        <v>2.4352658596250896</v>
      </c>
      <c r="H13" s="183">
        <v>12789284.927000001</v>
      </c>
      <c r="I13" s="1077">
        <v>2.9035024215337619E-2</v>
      </c>
    </row>
    <row r="14" spans="1:9" ht="18" customHeight="1" thickBot="1">
      <c r="A14" s="1313" t="s">
        <v>48</v>
      </c>
      <c r="B14" s="1314"/>
      <c r="C14" s="331">
        <v>214954758.27900001</v>
      </c>
      <c r="D14" s="331">
        <v>144687620.70200002</v>
      </c>
      <c r="E14" s="331">
        <v>111946134.763</v>
      </c>
      <c r="F14" s="427">
        <v>0.48564719798470413</v>
      </c>
      <c r="G14" s="446">
        <v>0.92016239537058175</v>
      </c>
      <c r="H14" s="359">
        <v>359642378.98100001</v>
      </c>
      <c r="I14" s="1078">
        <v>0.7826750367977976</v>
      </c>
    </row>
    <row r="15" spans="1:9" ht="15">
      <c r="B15"/>
      <c r="C15"/>
      <c r="D15"/>
      <c r="E15"/>
      <c r="F15"/>
    </row>
    <row r="16" spans="1:9" ht="30" customHeight="1">
      <c r="A16" s="1315" t="s">
        <v>339</v>
      </c>
      <c r="B16" s="1315" t="s">
        <v>116</v>
      </c>
      <c r="C16" s="1318" t="s">
        <v>231</v>
      </c>
      <c r="D16" s="1308"/>
      <c r="E16" s="1319"/>
      <c r="F16" s="1318" t="s">
        <v>232</v>
      </c>
      <c r="G16" s="1319"/>
      <c r="H16" s="648" t="s">
        <v>1774</v>
      </c>
    </row>
    <row r="17" spans="1:8" ht="30.75" customHeight="1">
      <c r="A17" s="1322"/>
      <c r="B17" s="1322"/>
      <c r="C17" s="444" t="s">
        <v>2420</v>
      </c>
      <c r="D17" s="444" t="s">
        <v>2197</v>
      </c>
      <c r="E17" s="445" t="s">
        <v>2424</v>
      </c>
      <c r="F17" s="444" t="s">
        <v>233</v>
      </c>
      <c r="G17" s="444" t="s">
        <v>334</v>
      </c>
      <c r="H17" s="443" t="s">
        <v>2425</v>
      </c>
    </row>
    <row r="18" spans="1:8">
      <c r="A18" s="645">
        <v>1</v>
      </c>
      <c r="B18" s="643" t="s">
        <v>108</v>
      </c>
      <c r="C18" s="646">
        <v>69827716.899000004</v>
      </c>
      <c r="D18" s="646">
        <v>62405815.648999996</v>
      </c>
      <c r="E18" s="647">
        <v>46993881.197999999</v>
      </c>
      <c r="F18" s="442">
        <v>0.11892964097680103</v>
      </c>
      <c r="G18" s="441">
        <v>0.48588954814763818</v>
      </c>
      <c r="H18" s="437">
        <v>132233532.54800001</v>
      </c>
    </row>
    <row r="19" spans="1:8">
      <c r="A19" s="645">
        <v>2</v>
      </c>
      <c r="B19" s="643" t="s">
        <v>117</v>
      </c>
      <c r="C19" s="646">
        <v>26867488.603999998</v>
      </c>
      <c r="D19" s="646">
        <v>8010602.2410000004</v>
      </c>
      <c r="E19" s="647">
        <v>24158416.074000001</v>
      </c>
      <c r="F19" s="438">
        <v>2.3539910977587133</v>
      </c>
      <c r="G19" s="439">
        <v>0.11213783725314586</v>
      </c>
      <c r="H19" s="437">
        <v>34878090.844999999</v>
      </c>
    </row>
    <row r="20" spans="1:8">
      <c r="A20" s="645">
        <v>3</v>
      </c>
      <c r="B20" s="643" t="s">
        <v>105</v>
      </c>
      <c r="C20" s="646">
        <v>26319329.714000002</v>
      </c>
      <c r="D20" s="646">
        <v>14326304.686000001</v>
      </c>
      <c r="E20" s="647">
        <v>12080128.881999999</v>
      </c>
      <c r="F20" s="438">
        <v>0.83713318199353015</v>
      </c>
      <c r="G20" s="439">
        <v>1.1787292148196471</v>
      </c>
      <c r="H20" s="437">
        <v>40645634.400000006</v>
      </c>
    </row>
    <row r="21" spans="1:8">
      <c r="A21" s="645">
        <v>4</v>
      </c>
      <c r="B21" s="643" t="s">
        <v>104</v>
      </c>
      <c r="C21" s="646">
        <v>22982294.736000001</v>
      </c>
      <c r="D21" s="646">
        <v>13995773.154999999</v>
      </c>
      <c r="E21" s="647">
        <v>8696658.6199999992</v>
      </c>
      <c r="F21" s="438">
        <v>0.64208825632398603</v>
      </c>
      <c r="G21" s="439">
        <v>1.6426580299641569</v>
      </c>
      <c r="H21" s="437">
        <v>36978067.891000003</v>
      </c>
    </row>
    <row r="22" spans="1:8">
      <c r="A22" s="645">
        <v>5</v>
      </c>
      <c r="B22" s="643" t="s">
        <v>119</v>
      </c>
      <c r="C22" s="646">
        <v>17792460.109000001</v>
      </c>
      <c r="D22" s="646">
        <v>11812971.312000001</v>
      </c>
      <c r="E22" s="647">
        <v>6438772.5410000002</v>
      </c>
      <c r="F22" s="438">
        <v>0.50617991350963831</v>
      </c>
      <c r="G22" s="439">
        <v>1.7633310535049076</v>
      </c>
      <c r="H22" s="437">
        <v>29605431.421000004</v>
      </c>
    </row>
    <row r="23" spans="1:8">
      <c r="A23" s="645">
        <v>6</v>
      </c>
      <c r="B23" s="643" t="s">
        <v>107</v>
      </c>
      <c r="C23" s="646">
        <v>16672515.284</v>
      </c>
      <c r="D23" s="646">
        <v>7337943.5439999998</v>
      </c>
      <c r="E23" s="647">
        <v>2710508.182</v>
      </c>
      <c r="F23" s="438">
        <v>1.2720964237497547</v>
      </c>
      <c r="G23" s="439">
        <v>5.1510662077020068</v>
      </c>
      <c r="H23" s="437">
        <v>24010458.828000002</v>
      </c>
    </row>
    <row r="24" spans="1:8">
      <c r="A24" s="645">
        <v>7</v>
      </c>
      <c r="B24" s="643" t="s">
        <v>125</v>
      </c>
      <c r="C24" s="646">
        <v>9381676.0419999994</v>
      </c>
      <c r="D24" s="646">
        <v>7133176.074</v>
      </c>
      <c r="E24" s="647">
        <v>5517819.5760000004</v>
      </c>
      <c r="F24" s="438">
        <v>0.31521722507252381</v>
      </c>
      <c r="G24" s="439">
        <v>0.70025059949513624</v>
      </c>
      <c r="H24" s="437">
        <v>16514852.116</v>
      </c>
    </row>
    <row r="25" spans="1:8" ht="17.25" customHeight="1">
      <c r="A25" s="645">
        <v>8</v>
      </c>
      <c r="B25" s="643" t="s">
        <v>113</v>
      </c>
      <c r="C25" s="646">
        <v>8624344.6390000004</v>
      </c>
      <c r="D25" s="646">
        <v>5279137.0420000004</v>
      </c>
      <c r="E25" s="647">
        <v>1413900.557</v>
      </c>
      <c r="F25" s="438">
        <v>0.63366561056969051</v>
      </c>
      <c r="G25" s="439">
        <v>5.099682609432624</v>
      </c>
      <c r="H25" s="437">
        <v>13903481.681000002</v>
      </c>
    </row>
    <row r="26" spans="1:8">
      <c r="A26" s="645">
        <v>9</v>
      </c>
      <c r="B26" s="643" t="s">
        <v>109</v>
      </c>
      <c r="C26" s="646">
        <v>8512720.3269999996</v>
      </c>
      <c r="D26" s="646">
        <v>9570823.9969999995</v>
      </c>
      <c r="E26" s="647">
        <v>1614769.7180000001</v>
      </c>
      <c r="F26" s="438">
        <v>-0.11055512778540966</v>
      </c>
      <c r="G26" s="439">
        <v>4.2717859593896588</v>
      </c>
      <c r="H26" s="437">
        <v>18083544.324000001</v>
      </c>
    </row>
    <row r="27" spans="1:8">
      <c r="A27" s="645">
        <v>10</v>
      </c>
      <c r="B27" s="643" t="s">
        <v>127</v>
      </c>
      <c r="C27" s="646">
        <v>7974211.9249999998</v>
      </c>
      <c r="D27" s="646">
        <v>4815073.0020000003</v>
      </c>
      <c r="E27" s="647">
        <v>2321279.415</v>
      </c>
      <c r="F27" s="438">
        <v>0.65609367120453044</v>
      </c>
      <c r="G27" s="439">
        <v>2.4352658596250896</v>
      </c>
      <c r="H27" s="437">
        <v>12789284.927000001</v>
      </c>
    </row>
    <row r="28" spans="1:8">
      <c r="A28" s="645">
        <v>11</v>
      </c>
      <c r="B28" s="643" t="s">
        <v>123</v>
      </c>
      <c r="C28" s="646">
        <v>7377494.5279999999</v>
      </c>
      <c r="D28" s="646">
        <v>4931102.8470000001</v>
      </c>
      <c r="E28" s="647">
        <v>2348673.1430000002</v>
      </c>
      <c r="F28" s="438">
        <v>0.49611451168339427</v>
      </c>
      <c r="G28" s="439">
        <v>2.1411329200863602</v>
      </c>
      <c r="H28" s="437">
        <v>12308597.375</v>
      </c>
    </row>
    <row r="29" spans="1:8">
      <c r="A29" s="645">
        <v>12</v>
      </c>
      <c r="B29" s="643" t="s">
        <v>106</v>
      </c>
      <c r="C29" s="646">
        <v>7139274.0520000001</v>
      </c>
      <c r="D29" s="646">
        <v>4111837.156</v>
      </c>
      <c r="E29" s="647">
        <v>5377139.5789999999</v>
      </c>
      <c r="F29" s="438">
        <v>0.73627353933079731</v>
      </c>
      <c r="G29" s="439">
        <v>0.32770852366969971</v>
      </c>
      <c r="H29" s="437">
        <v>11251111.208000001</v>
      </c>
    </row>
    <row r="30" spans="1:8">
      <c r="A30" s="645">
        <v>13</v>
      </c>
      <c r="B30" s="643" t="s">
        <v>112</v>
      </c>
      <c r="C30" s="646">
        <v>4416237.9230000004</v>
      </c>
      <c r="D30" s="646">
        <v>2696251.5019999999</v>
      </c>
      <c r="E30" s="647">
        <v>2175483.1379999998</v>
      </c>
      <c r="F30" s="438">
        <v>0.63791764964216635</v>
      </c>
      <c r="G30" s="439">
        <v>1.0300032879409065</v>
      </c>
      <c r="H30" s="437">
        <v>7112489.4250000007</v>
      </c>
    </row>
    <row r="31" spans="1:8">
      <c r="A31" s="645">
        <v>14</v>
      </c>
      <c r="B31" s="643" t="s">
        <v>121</v>
      </c>
      <c r="C31" s="646">
        <v>4392385.4649999999</v>
      </c>
      <c r="D31" s="646">
        <v>3131451.727</v>
      </c>
      <c r="E31" s="647">
        <v>4353938.2110000001</v>
      </c>
      <c r="F31" s="438">
        <v>0.4026674679759481</v>
      </c>
      <c r="G31" s="439">
        <v>8.8304546681128304E-3</v>
      </c>
      <c r="H31" s="437">
        <v>7523837.1919999998</v>
      </c>
    </row>
    <row r="32" spans="1:8">
      <c r="A32" s="645">
        <v>15</v>
      </c>
      <c r="B32" s="643" t="s">
        <v>134</v>
      </c>
      <c r="C32" s="646">
        <v>4296187.5240000002</v>
      </c>
      <c r="D32" s="646">
        <v>2659211.8139999998</v>
      </c>
      <c r="E32" s="647">
        <v>1773445.3019999999</v>
      </c>
      <c r="F32" s="438">
        <v>0.61558680710644609</v>
      </c>
      <c r="G32" s="439">
        <v>1.4225091798179408</v>
      </c>
      <c r="H32" s="437">
        <v>6955399.3379999995</v>
      </c>
    </row>
    <row r="33" spans="1:8">
      <c r="A33" s="645">
        <v>16</v>
      </c>
      <c r="B33" s="643" t="s">
        <v>126</v>
      </c>
      <c r="C33" s="646">
        <v>4105880.727</v>
      </c>
      <c r="D33" s="646">
        <v>3908030.1809999999</v>
      </c>
      <c r="E33" s="647">
        <v>991599.66700000002</v>
      </c>
      <c r="F33" s="438">
        <v>5.062666787014769E-2</v>
      </c>
      <c r="G33" s="439">
        <v>3.1406636807593848</v>
      </c>
      <c r="H33" s="437">
        <v>8013910.9079999998</v>
      </c>
    </row>
    <row r="34" spans="1:8">
      <c r="A34" s="645">
        <v>17</v>
      </c>
      <c r="B34" s="643" t="s">
        <v>120</v>
      </c>
      <c r="C34" s="646">
        <v>3587504.8539999998</v>
      </c>
      <c r="D34" s="646">
        <v>2726273.4950000001</v>
      </c>
      <c r="E34" s="647">
        <v>2897350.9350000001</v>
      </c>
      <c r="F34" s="438">
        <v>0.3159005729173916</v>
      </c>
      <c r="G34" s="439">
        <v>0.23820170027142384</v>
      </c>
      <c r="H34" s="437">
        <v>6313778.3489999995</v>
      </c>
    </row>
    <row r="35" spans="1:8">
      <c r="A35" s="645">
        <v>18</v>
      </c>
      <c r="B35" s="643" t="s">
        <v>122</v>
      </c>
      <c r="C35" s="646">
        <v>2663539.3169999998</v>
      </c>
      <c r="D35" s="646">
        <v>2088199.405</v>
      </c>
      <c r="E35" s="647">
        <v>1345641.8929999999</v>
      </c>
      <c r="F35" s="438">
        <v>0.27551962260998719</v>
      </c>
      <c r="G35" s="439">
        <v>0.97938198183013903</v>
      </c>
      <c r="H35" s="437">
        <v>4751738.7220000001</v>
      </c>
    </row>
    <row r="36" spans="1:8">
      <c r="A36" s="645">
        <v>19</v>
      </c>
      <c r="B36" s="643" t="s">
        <v>133</v>
      </c>
      <c r="C36" s="646">
        <v>2647552.3990000002</v>
      </c>
      <c r="D36" s="646">
        <v>1761780.7830000001</v>
      </c>
      <c r="E36" s="647">
        <v>2151888.659</v>
      </c>
      <c r="F36" s="438">
        <v>0.50277061967476344</v>
      </c>
      <c r="G36" s="439">
        <v>0.23033893409259343</v>
      </c>
      <c r="H36" s="437">
        <v>4409333.182</v>
      </c>
    </row>
    <row r="37" spans="1:8">
      <c r="A37" s="645">
        <v>20</v>
      </c>
      <c r="B37" s="643" t="s">
        <v>111</v>
      </c>
      <c r="C37" s="646">
        <v>2460823.523</v>
      </c>
      <c r="D37" s="646">
        <v>1554956.247</v>
      </c>
      <c r="E37" s="647">
        <v>833806.23499999999</v>
      </c>
      <c r="F37" s="438">
        <v>0.58256769458800095</v>
      </c>
      <c r="G37" s="439">
        <v>1.9513134103632606</v>
      </c>
      <c r="H37" s="437">
        <v>4015779.77</v>
      </c>
    </row>
    <row r="38" spans="1:8">
      <c r="A38" s="645">
        <v>21</v>
      </c>
      <c r="B38" s="643" t="s">
        <v>138</v>
      </c>
      <c r="C38" s="646">
        <v>1818522.328</v>
      </c>
      <c r="D38" s="646">
        <v>1100536.2250000001</v>
      </c>
      <c r="E38" s="647">
        <v>660070.77099999995</v>
      </c>
      <c r="F38" s="438">
        <v>0.65239661057045151</v>
      </c>
      <c r="G38" s="439">
        <v>1.7550414408518025</v>
      </c>
      <c r="H38" s="437">
        <v>2919058.5530000003</v>
      </c>
    </row>
    <row r="39" spans="1:8">
      <c r="A39" s="645">
        <v>22</v>
      </c>
      <c r="B39" s="643" t="s">
        <v>128</v>
      </c>
      <c r="C39" s="646">
        <v>1736951.433</v>
      </c>
      <c r="D39" s="646">
        <v>1244327.4709999999</v>
      </c>
      <c r="E39" s="647">
        <v>1293902.6810000001</v>
      </c>
      <c r="F39" s="438">
        <v>0.39589575371514085</v>
      </c>
      <c r="G39" s="439">
        <v>0.34241273204379419</v>
      </c>
      <c r="H39" s="437">
        <v>2981278.9040000001</v>
      </c>
    </row>
    <row r="40" spans="1:8">
      <c r="A40" s="645">
        <v>23</v>
      </c>
      <c r="B40" s="643" t="s">
        <v>151</v>
      </c>
      <c r="C40" s="646">
        <v>1637061.9979999999</v>
      </c>
      <c r="D40" s="646">
        <v>795459.25199999998</v>
      </c>
      <c r="E40" s="647">
        <v>659789.06599999999</v>
      </c>
      <c r="F40" s="438">
        <v>1.0580086206603077</v>
      </c>
      <c r="G40" s="439">
        <v>1.4811899474551158</v>
      </c>
      <c r="H40" s="437">
        <v>2432521.25</v>
      </c>
    </row>
    <row r="41" spans="1:8">
      <c r="A41" s="645">
        <v>24</v>
      </c>
      <c r="B41" s="643" t="s">
        <v>131</v>
      </c>
      <c r="C41" s="646">
        <v>1235765.3370000001</v>
      </c>
      <c r="D41" s="646">
        <v>762552.76399999997</v>
      </c>
      <c r="E41" s="647">
        <v>608075.36800000002</v>
      </c>
      <c r="F41" s="438">
        <v>0.62056371091981255</v>
      </c>
      <c r="G41" s="439">
        <v>1.0322568583307588</v>
      </c>
      <c r="H41" s="437">
        <v>1998318.101</v>
      </c>
    </row>
    <row r="42" spans="1:8">
      <c r="A42" s="645">
        <v>25</v>
      </c>
      <c r="B42" s="643" t="s">
        <v>130</v>
      </c>
      <c r="C42" s="646">
        <v>1187848.0260000001</v>
      </c>
      <c r="D42" s="646">
        <v>564952.04599999997</v>
      </c>
      <c r="E42" s="647">
        <v>679282.049</v>
      </c>
      <c r="F42" s="438">
        <v>1.1025643404785548</v>
      </c>
      <c r="G42" s="439">
        <v>0.74868160839622022</v>
      </c>
      <c r="H42" s="437">
        <v>1752800.0720000002</v>
      </c>
    </row>
    <row r="43" spans="1:8">
      <c r="A43" s="645">
        <v>26</v>
      </c>
      <c r="B43" s="643" t="s">
        <v>135</v>
      </c>
      <c r="C43" s="646">
        <v>1178537.976</v>
      </c>
      <c r="D43" s="646">
        <v>700556.96299999999</v>
      </c>
      <c r="E43" s="647">
        <v>300109.864</v>
      </c>
      <c r="F43" s="438">
        <v>0.68228714900375631</v>
      </c>
      <c r="G43" s="439">
        <v>2.9270217922593842</v>
      </c>
      <c r="H43" s="437">
        <v>1879094.939</v>
      </c>
    </row>
    <row r="44" spans="1:8">
      <c r="A44" s="645">
        <v>27</v>
      </c>
      <c r="B44" s="643" t="s">
        <v>118</v>
      </c>
      <c r="C44" s="646">
        <v>1108480.254</v>
      </c>
      <c r="D44" s="646">
        <v>722771.59900000005</v>
      </c>
      <c r="E44" s="647">
        <v>937409.47199999995</v>
      </c>
      <c r="F44" s="438">
        <v>0.53365220151656767</v>
      </c>
      <c r="G44" s="439">
        <v>0.18249312291992714</v>
      </c>
      <c r="H44" s="437">
        <v>1831251.8530000001</v>
      </c>
    </row>
    <row r="45" spans="1:8">
      <c r="A45" s="645">
        <v>28</v>
      </c>
      <c r="B45" s="643" t="s">
        <v>110</v>
      </c>
      <c r="C45" s="646">
        <v>1077700.932</v>
      </c>
      <c r="D45" s="646">
        <v>229558.19200000001</v>
      </c>
      <c r="E45" s="647">
        <v>497524.54499999998</v>
      </c>
      <c r="F45" s="438">
        <v>3.6946742462582209</v>
      </c>
      <c r="G45" s="439">
        <v>1.166126159665148</v>
      </c>
      <c r="H45" s="437">
        <v>1307259.1240000001</v>
      </c>
    </row>
    <row r="46" spans="1:8">
      <c r="A46" s="645">
        <v>29</v>
      </c>
      <c r="B46" s="643" t="s">
        <v>132</v>
      </c>
      <c r="C46" s="646">
        <v>967422.72600000002</v>
      </c>
      <c r="D46" s="646">
        <v>428433.80699999997</v>
      </c>
      <c r="E46" s="647">
        <v>651454.09199999995</v>
      </c>
      <c r="F46" s="438">
        <v>1.2580447905690133</v>
      </c>
      <c r="G46" s="439">
        <v>0.48502056841788943</v>
      </c>
      <c r="H46" s="437">
        <v>1395856.5330000001</v>
      </c>
    </row>
    <row r="47" spans="1:8">
      <c r="A47" s="645">
        <v>30</v>
      </c>
      <c r="B47" s="643" t="s">
        <v>124</v>
      </c>
      <c r="C47" s="646">
        <v>709625.77</v>
      </c>
      <c r="D47" s="646">
        <v>520911.36099999998</v>
      </c>
      <c r="E47" s="647">
        <v>674843.49199999997</v>
      </c>
      <c r="F47" s="438">
        <v>0.36227739137369297</v>
      </c>
      <c r="G47" s="439">
        <v>5.1541251286157497E-2</v>
      </c>
      <c r="H47" s="437">
        <v>1230537.1310000001</v>
      </c>
    </row>
    <row r="48" spans="1:8">
      <c r="A48" s="645">
        <v>31</v>
      </c>
      <c r="B48" s="643" t="s">
        <v>148</v>
      </c>
      <c r="C48" s="646">
        <v>708636.81099999999</v>
      </c>
      <c r="D48" s="646">
        <v>502445.66800000001</v>
      </c>
      <c r="E48" s="647">
        <v>395023.89299999998</v>
      </c>
      <c r="F48" s="438">
        <v>0.41037500396958349</v>
      </c>
      <c r="G48" s="439">
        <v>0.79390873199662382</v>
      </c>
      <c r="H48" s="437">
        <v>1211082.4790000001</v>
      </c>
    </row>
    <row r="49" spans="1:8">
      <c r="A49" s="645">
        <v>32</v>
      </c>
      <c r="B49" s="643" t="s">
        <v>137</v>
      </c>
      <c r="C49" s="646">
        <v>604962.38500000001</v>
      </c>
      <c r="D49" s="646">
        <v>501565.42499999999</v>
      </c>
      <c r="E49" s="647">
        <v>249369.3</v>
      </c>
      <c r="F49" s="438">
        <v>0.20614849996887252</v>
      </c>
      <c r="G49" s="439">
        <v>1.4259697765522863</v>
      </c>
      <c r="H49" s="437">
        <v>1106527.81</v>
      </c>
    </row>
    <row r="50" spans="1:8">
      <c r="A50" s="645">
        <v>33</v>
      </c>
      <c r="B50" s="643" t="s">
        <v>143</v>
      </c>
      <c r="C50" s="646">
        <v>575894.15300000005</v>
      </c>
      <c r="D50" s="646">
        <v>471412.53499999997</v>
      </c>
      <c r="E50" s="647">
        <v>1424815.031</v>
      </c>
      <c r="F50" s="438">
        <v>0.22163521383664531</v>
      </c>
      <c r="G50" s="439">
        <v>-0.59581128745124801</v>
      </c>
      <c r="H50" s="437">
        <v>1047306.6880000001</v>
      </c>
    </row>
    <row r="51" spans="1:8">
      <c r="A51" s="645">
        <v>34</v>
      </c>
      <c r="B51" s="643" t="s">
        <v>152</v>
      </c>
      <c r="C51" s="646">
        <v>333344.91499999998</v>
      </c>
      <c r="D51" s="646">
        <v>163424.88500000001</v>
      </c>
      <c r="E51" s="647">
        <v>176599.98699999999</v>
      </c>
      <c r="F51" s="438">
        <v>1.0397439166011955</v>
      </c>
      <c r="G51" s="439">
        <v>0.88757043906237665</v>
      </c>
      <c r="H51" s="437">
        <v>496769.8</v>
      </c>
    </row>
    <row r="52" spans="1:8" ht="18.75" customHeight="1">
      <c r="A52" s="645">
        <v>35</v>
      </c>
      <c r="B52" s="643" t="s">
        <v>141</v>
      </c>
      <c r="C52" s="646">
        <v>295680.17499999999</v>
      </c>
      <c r="D52" s="646">
        <v>452172.69300000003</v>
      </c>
      <c r="E52" s="647">
        <v>817951.82700000005</v>
      </c>
      <c r="F52" s="440">
        <v>-0.34609015631114204</v>
      </c>
      <c r="G52" s="439">
        <v>-0.63851150490797792</v>
      </c>
      <c r="H52" s="437">
        <v>747852.86800000002</v>
      </c>
    </row>
    <row r="53" spans="1:8">
      <c r="A53" s="645">
        <v>36</v>
      </c>
      <c r="B53" s="643" t="s">
        <v>150</v>
      </c>
      <c r="C53" s="646">
        <v>281942.65500000003</v>
      </c>
      <c r="D53" s="646">
        <v>197412.66699999999</v>
      </c>
      <c r="E53" s="647">
        <v>236326.09299999999</v>
      </c>
      <c r="F53" s="438">
        <v>0.42818928128862188</v>
      </c>
      <c r="G53" s="439">
        <v>0.1930238063047911</v>
      </c>
      <c r="H53" s="437">
        <v>479355.32200000004</v>
      </c>
    </row>
    <row r="54" spans="1:8">
      <c r="A54" s="645">
        <v>37</v>
      </c>
      <c r="B54" s="643" t="s">
        <v>1675</v>
      </c>
      <c r="C54" s="646">
        <v>228872.44099999999</v>
      </c>
      <c r="D54" s="646">
        <v>128539.342</v>
      </c>
      <c r="E54" s="647"/>
      <c r="F54" s="438">
        <v>0.78056334690121543</v>
      </c>
      <c r="G54" s="439"/>
      <c r="H54" s="437">
        <v>357411.783</v>
      </c>
    </row>
    <row r="55" spans="1:8">
      <c r="A55" s="645">
        <v>38</v>
      </c>
      <c r="B55" s="643" t="s">
        <v>142</v>
      </c>
      <c r="C55" s="646">
        <v>192867.929</v>
      </c>
      <c r="D55" s="646">
        <v>123523.88099999999</v>
      </c>
      <c r="E55" s="647">
        <v>120117.03599999999</v>
      </c>
      <c r="F55" s="438">
        <v>0.56138171371088985</v>
      </c>
      <c r="G55" s="439">
        <v>0.6056667349001188</v>
      </c>
      <c r="H55" s="437">
        <v>316391.81</v>
      </c>
    </row>
    <row r="56" spans="1:8">
      <c r="A56" s="645">
        <v>39</v>
      </c>
      <c r="B56" s="644" t="s">
        <v>153</v>
      </c>
      <c r="C56" s="646">
        <v>137074.92800000001</v>
      </c>
      <c r="D56" s="646">
        <v>137070.02799999999</v>
      </c>
      <c r="E56" s="647">
        <v>129622.317</v>
      </c>
      <c r="F56" s="440">
        <v>3.5748150573278181E-5</v>
      </c>
      <c r="G56" s="439">
        <v>5.7494813952446266E-2</v>
      </c>
      <c r="H56" s="437">
        <v>274144.95600000001</v>
      </c>
    </row>
    <row r="57" spans="1:8">
      <c r="A57" s="645">
        <v>40</v>
      </c>
      <c r="B57" s="643" t="s">
        <v>146</v>
      </c>
      <c r="C57" s="646">
        <v>123387.412</v>
      </c>
      <c r="D57" s="646">
        <v>85961.05</v>
      </c>
      <c r="E57" s="647">
        <v>75481.027000000002</v>
      </c>
      <c r="F57" s="438">
        <v>0.43538744582575473</v>
      </c>
      <c r="G57" s="439">
        <v>0.63468114974111289</v>
      </c>
      <c r="H57" s="437">
        <v>209348.462</v>
      </c>
    </row>
    <row r="58" spans="1:8">
      <c r="A58" s="645">
        <v>41</v>
      </c>
      <c r="B58" s="643" t="s">
        <v>129</v>
      </c>
      <c r="C58" s="646">
        <v>112704.961</v>
      </c>
      <c r="D58" s="646">
        <v>78767.964999999997</v>
      </c>
      <c r="E58" s="647">
        <v>65356.131000000001</v>
      </c>
      <c r="F58" s="438">
        <v>0.4308476929675662</v>
      </c>
      <c r="G58" s="439">
        <v>0.72447418896323579</v>
      </c>
      <c r="H58" s="437">
        <v>191472.92599999998</v>
      </c>
    </row>
    <row r="59" spans="1:8">
      <c r="A59" s="645">
        <v>42</v>
      </c>
      <c r="B59" s="643" t="s">
        <v>145</v>
      </c>
      <c r="C59" s="646">
        <v>79711.476999999999</v>
      </c>
      <c r="D59" s="646">
        <v>42623.79</v>
      </c>
      <c r="E59" s="647">
        <v>31088.602999999999</v>
      </c>
      <c r="F59" s="438">
        <v>0.8701170637336566</v>
      </c>
      <c r="G59" s="439">
        <v>1.5640096147131475</v>
      </c>
      <c r="H59" s="437">
        <v>122335.26699999999</v>
      </c>
    </row>
    <row r="60" spans="1:8">
      <c r="A60" s="645">
        <v>43</v>
      </c>
      <c r="B60" s="643" t="s">
        <v>140</v>
      </c>
      <c r="C60" s="646">
        <v>79107.543000000005</v>
      </c>
      <c r="D60" s="646">
        <v>51340.722000000002</v>
      </c>
      <c r="E60" s="647">
        <v>40629.654000000002</v>
      </c>
      <c r="F60" s="438">
        <v>0.54083425238936078</v>
      </c>
      <c r="G60" s="439">
        <v>0.94703954407290802</v>
      </c>
      <c r="H60" s="437">
        <v>130448.26500000001</v>
      </c>
    </row>
    <row r="61" spans="1:8">
      <c r="A61" s="645">
        <v>44</v>
      </c>
      <c r="B61" s="643" t="s">
        <v>144</v>
      </c>
      <c r="C61" s="646">
        <v>68770.945999999996</v>
      </c>
      <c r="D61" s="646">
        <v>25218.231</v>
      </c>
      <c r="E61" s="647">
        <v>33601.222999999998</v>
      </c>
      <c r="F61" s="438">
        <v>1.7270329151953598</v>
      </c>
      <c r="G61" s="439">
        <v>1.0466798485281323</v>
      </c>
      <c r="H61" s="437">
        <v>93989.176999999996</v>
      </c>
    </row>
    <row r="62" spans="1:8">
      <c r="A62" s="645">
        <v>45</v>
      </c>
      <c r="B62" s="643" t="s">
        <v>139</v>
      </c>
      <c r="C62" s="646">
        <v>64256.322999999997</v>
      </c>
      <c r="D62" s="646">
        <v>57187.877</v>
      </c>
      <c r="E62" s="647">
        <v>15.032999999999999</v>
      </c>
      <c r="F62" s="438">
        <v>0.12360042671281524</v>
      </c>
      <c r="G62" s="439">
        <v>4273.3512938202621</v>
      </c>
      <c r="H62" s="437">
        <v>121444.2</v>
      </c>
    </row>
    <row r="63" spans="1:8">
      <c r="A63" s="645">
        <v>46</v>
      </c>
      <c r="B63" s="643" t="s">
        <v>155</v>
      </c>
      <c r="C63" s="646">
        <v>53134.788999999997</v>
      </c>
      <c r="D63" s="646">
        <v>55978.705000000002</v>
      </c>
      <c r="E63" s="647">
        <v>114380.54</v>
      </c>
      <c r="F63" s="438">
        <v>-5.0803533236433496E-2</v>
      </c>
      <c r="G63" s="439">
        <v>-0.53545603998722158</v>
      </c>
      <c r="H63" s="437">
        <v>109113.49400000001</v>
      </c>
    </row>
    <row r="64" spans="1:8">
      <c r="A64" s="645">
        <v>47</v>
      </c>
      <c r="B64" s="643" t="s">
        <v>1739</v>
      </c>
      <c r="C64" s="646">
        <v>1227.0219999999999</v>
      </c>
      <c r="D64" s="646">
        <v>1772.4269999999999</v>
      </c>
      <c r="E64" s="647"/>
      <c r="F64" s="649">
        <v>-0.30771648141221053</v>
      </c>
      <c r="G64" s="439"/>
      <c r="H64" s="437">
        <v>2999.4489999999996</v>
      </c>
    </row>
    <row r="65" spans="1:8">
      <c r="A65" s="645">
        <v>48</v>
      </c>
      <c r="B65" s="643" t="s">
        <v>136</v>
      </c>
      <c r="C65" s="646"/>
      <c r="D65" s="646"/>
      <c r="E65" s="647">
        <v>266.721</v>
      </c>
      <c r="F65" s="438"/>
      <c r="G65" s="439"/>
      <c r="H65" s="437">
        <v>0</v>
      </c>
    </row>
    <row r="66" spans="1:8">
      <c r="A66" s="645">
        <v>49</v>
      </c>
      <c r="B66" s="643" t="s">
        <v>338</v>
      </c>
      <c r="C66" s="646"/>
      <c r="D66" s="646"/>
      <c r="E66" s="647"/>
      <c r="F66" s="438"/>
      <c r="G66" s="439"/>
      <c r="H66" s="437">
        <v>0</v>
      </c>
    </row>
    <row r="67" spans="1:8">
      <c r="A67" s="645">
        <v>50</v>
      </c>
      <c r="B67" s="643" t="s">
        <v>154</v>
      </c>
      <c r="C67" s="646"/>
      <c r="D67" s="646"/>
      <c r="E67" s="647">
        <v>137552.42600000001</v>
      </c>
      <c r="F67" s="438"/>
      <c r="G67" s="439"/>
      <c r="H67" s="437">
        <v>0</v>
      </c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A2:A3"/>
    <mergeCell ref="B2:B3"/>
    <mergeCell ref="A14:B14"/>
    <mergeCell ref="A16:A17"/>
    <mergeCell ref="B16:B17"/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C54"/>
  <sheetViews>
    <sheetView rightToLeft="1" zoomScaleNormal="100" workbookViewId="0">
      <selection activeCell="H1" sqref="H1"/>
    </sheetView>
  </sheetViews>
  <sheetFormatPr defaultColWidth="9.140625" defaultRowHeight="18" customHeight="1"/>
  <cols>
    <col min="1" max="1" width="9.140625" style="85"/>
    <col min="2" max="2" width="21.42578125" style="85" customWidth="1"/>
    <col min="3" max="28" width="8.7109375" style="85" customWidth="1"/>
    <col min="29" max="29" width="13.5703125" style="85" customWidth="1"/>
    <col min="30" max="16384" width="9.140625" style="85"/>
  </cols>
  <sheetData>
    <row r="1" spans="1:29" ht="18" customHeight="1" thickTop="1" thickBot="1">
      <c r="A1" s="1153" t="s">
        <v>17</v>
      </c>
      <c r="B1" s="1028" t="s">
        <v>0</v>
      </c>
      <c r="C1" s="1029" t="s">
        <v>1</v>
      </c>
      <c r="D1" s="1029" t="s">
        <v>203</v>
      </c>
      <c r="E1" s="1029" t="s">
        <v>3</v>
      </c>
      <c r="F1" s="1029" t="s">
        <v>202</v>
      </c>
      <c r="G1" s="1029" t="s">
        <v>5</v>
      </c>
      <c r="H1" s="1029" t="s">
        <v>201</v>
      </c>
      <c r="I1" s="1029" t="s">
        <v>7</v>
      </c>
      <c r="J1" s="1029" t="s">
        <v>8</v>
      </c>
      <c r="K1" s="1029" t="s">
        <v>9</v>
      </c>
      <c r="L1" s="1029" t="s">
        <v>199</v>
      </c>
      <c r="M1" s="1029" t="s">
        <v>11</v>
      </c>
      <c r="N1" s="1029" t="s">
        <v>12</v>
      </c>
      <c r="O1" s="1029" t="s">
        <v>49</v>
      </c>
      <c r="P1" s="1029" t="s">
        <v>200</v>
      </c>
      <c r="Q1" s="1029" t="s">
        <v>1508</v>
      </c>
      <c r="R1" s="1029" t="s">
        <v>1537</v>
      </c>
      <c r="S1" s="1029" t="s">
        <v>1587</v>
      </c>
      <c r="T1" s="1029" t="s">
        <v>1643</v>
      </c>
      <c r="U1" s="1029" t="s">
        <v>1673</v>
      </c>
      <c r="V1" s="1029" t="s">
        <v>1441</v>
      </c>
      <c r="W1" s="1029" t="s">
        <v>1768</v>
      </c>
      <c r="X1" s="1029" t="s">
        <v>1898</v>
      </c>
      <c r="Y1" s="1029" t="s">
        <v>1443</v>
      </c>
      <c r="Z1" s="1029" t="s">
        <v>2012</v>
      </c>
      <c r="AA1" s="1029" t="s">
        <v>2035</v>
      </c>
      <c r="AB1" s="1029" t="s">
        <v>2192</v>
      </c>
      <c r="AC1" s="1029" t="s">
        <v>2414</v>
      </c>
    </row>
    <row r="2" spans="1:29" ht="18" customHeight="1" thickTop="1">
      <c r="A2" s="1153"/>
      <c r="B2" s="1024" t="s">
        <v>15</v>
      </c>
      <c r="C2" s="1027">
        <v>3822856.6602745</v>
      </c>
      <c r="D2" s="1027">
        <v>3799030.45242002</v>
      </c>
      <c r="E2" s="1027">
        <v>3727259.6823775498</v>
      </c>
      <c r="F2" s="1027">
        <v>4209331.7799570598</v>
      </c>
      <c r="G2" s="1027">
        <v>4236948.4886483401</v>
      </c>
      <c r="H2" s="1027">
        <v>5231137.4884003</v>
      </c>
      <c r="I2" s="1027">
        <v>6124138.5967050102</v>
      </c>
      <c r="J2" s="1027">
        <v>7162446.8201427003</v>
      </c>
      <c r="K2" s="1027">
        <v>6681324.8667768398</v>
      </c>
      <c r="L2" s="1027">
        <v>5924682.48594297</v>
      </c>
      <c r="M2" s="1027">
        <v>6272917.4676469397</v>
      </c>
      <c r="N2" s="1027">
        <v>6015099.2167147696</v>
      </c>
      <c r="O2" s="1027">
        <v>6840614.6210029703</v>
      </c>
      <c r="P2" s="1027">
        <v>7857710.3570234403</v>
      </c>
      <c r="Q2" s="1027">
        <v>8281317.8758086897</v>
      </c>
      <c r="R2" s="1027">
        <v>8987700.4920411203</v>
      </c>
      <c r="S2" s="1027">
        <v>9432465.6082781292</v>
      </c>
      <c r="T2" s="1027">
        <v>9829903.1751877908</v>
      </c>
      <c r="U2" s="1027">
        <v>11115313.6987046</v>
      </c>
      <c r="V2" s="1027">
        <v>11310493.4834207</v>
      </c>
      <c r="W2" s="1027">
        <v>11201334.0774606</v>
      </c>
      <c r="X2" s="1027">
        <v>13027125.204265701</v>
      </c>
      <c r="Y2" s="1027">
        <v>14902392.567471201</v>
      </c>
      <c r="Z2" s="1027">
        <v>17420335.066295601</v>
      </c>
      <c r="AA2" s="1027">
        <v>18731465.610912599</v>
      </c>
      <c r="AB2" s="1027">
        <v>25930151.842563801</v>
      </c>
      <c r="AC2" s="1027">
        <v>37003258.296182103</v>
      </c>
    </row>
    <row r="3" spans="1:29" ht="18" customHeight="1">
      <c r="A3" s="1153"/>
      <c r="B3" s="90" t="s">
        <v>14</v>
      </c>
      <c r="C3" s="93">
        <v>105142.62933470499</v>
      </c>
      <c r="D3" s="93">
        <v>105607.21689267999</v>
      </c>
      <c r="E3" s="93">
        <v>105765.21833579399</v>
      </c>
      <c r="F3" s="93">
        <v>109759.18484936</v>
      </c>
      <c r="G3" s="93">
        <v>111141.73138762001</v>
      </c>
      <c r="H3" s="93">
        <v>110618.900449126</v>
      </c>
      <c r="I3" s="93">
        <v>111229.60433332399</v>
      </c>
      <c r="J3" s="93">
        <v>110525.69278880001</v>
      </c>
      <c r="K3" s="93">
        <v>110033.79944129501</v>
      </c>
      <c r="L3" s="93">
        <v>113222.92340561999</v>
      </c>
      <c r="M3" s="93">
        <v>113475.4432161</v>
      </c>
      <c r="N3" s="93">
        <v>111456.22162549999</v>
      </c>
      <c r="O3" s="93">
        <v>73805.6826</v>
      </c>
      <c r="P3" s="93">
        <v>73421.959300000002</v>
      </c>
      <c r="Q3" s="93">
        <v>73129.197549999997</v>
      </c>
      <c r="R3" s="93">
        <v>72543.546300000002</v>
      </c>
      <c r="S3" s="93">
        <v>90850.359349999999</v>
      </c>
      <c r="T3" s="93">
        <v>93987.204549999995</v>
      </c>
      <c r="U3" s="93">
        <v>101881.378813845</v>
      </c>
      <c r="V3" s="93">
        <v>104200.87993784501</v>
      </c>
      <c r="W3" s="93">
        <v>105076.600708645</v>
      </c>
      <c r="X3" s="93">
        <v>104150.277158645</v>
      </c>
      <c r="Y3" s="93">
        <v>107728.84043984499</v>
      </c>
      <c r="Z3" s="93">
        <v>108699.77156664499</v>
      </c>
      <c r="AA3" s="93">
        <v>118535.459335045</v>
      </c>
      <c r="AB3" s="93">
        <v>124883.2951894</v>
      </c>
      <c r="AC3" s="93">
        <v>129174.88473580001</v>
      </c>
    </row>
    <row r="4" spans="1:29" ht="18" customHeight="1">
      <c r="A4" s="1153"/>
      <c r="B4" s="90" t="s">
        <v>13</v>
      </c>
      <c r="C4" s="93">
        <v>10537.3675</v>
      </c>
      <c r="D4" s="93">
        <v>10561.619000000001</v>
      </c>
      <c r="E4" s="93">
        <v>11061.985500000001</v>
      </c>
      <c r="F4" s="93">
        <v>11327.77</v>
      </c>
      <c r="G4" s="93">
        <v>11589.93</v>
      </c>
      <c r="H4" s="93">
        <v>12102.338064566</v>
      </c>
      <c r="I4" s="93">
        <v>12286.805573525</v>
      </c>
      <c r="J4" s="93">
        <v>14381.3305</v>
      </c>
      <c r="K4" s="93">
        <v>14867.688196617</v>
      </c>
      <c r="L4" s="93">
        <v>16144.527924439</v>
      </c>
      <c r="M4" s="93">
        <v>18971.411882717999</v>
      </c>
      <c r="N4" s="93">
        <v>20064.069827772</v>
      </c>
      <c r="O4" s="93">
        <v>22849.171023407998</v>
      </c>
      <c r="P4" s="93">
        <v>25628.481857085</v>
      </c>
      <c r="Q4" s="93">
        <v>27668.037866638999</v>
      </c>
      <c r="R4" s="93">
        <v>30851.100111221</v>
      </c>
      <c r="S4" s="93">
        <v>37965.519891525997</v>
      </c>
      <c r="T4" s="93">
        <v>39741.287591394997</v>
      </c>
      <c r="U4" s="93">
        <v>47328.916119914997</v>
      </c>
      <c r="V4" s="93">
        <v>60509.168065108002</v>
      </c>
      <c r="W4" s="93">
        <v>67222.291572639995</v>
      </c>
      <c r="X4" s="93">
        <v>82767.101478099998</v>
      </c>
      <c r="Y4" s="93">
        <v>87196.053360125996</v>
      </c>
      <c r="Z4" s="93">
        <v>87764.871077025993</v>
      </c>
      <c r="AA4" s="93">
        <v>109228.490464628</v>
      </c>
      <c r="AB4" s="93">
        <v>111972.00251975701</v>
      </c>
      <c r="AC4" s="93">
        <v>131318.46206197</v>
      </c>
    </row>
    <row r="5" spans="1:29" ht="18" customHeight="1">
      <c r="A5" s="1153"/>
      <c r="B5" s="1030" t="s">
        <v>16</v>
      </c>
      <c r="C5" s="1031">
        <v>3938536.6571092</v>
      </c>
      <c r="D5" s="1031">
        <v>3915199.2883127001</v>
      </c>
      <c r="E5" s="1031">
        <v>3844086.8862133399</v>
      </c>
      <c r="F5" s="1031">
        <v>4330418.7348064203</v>
      </c>
      <c r="G5" s="1031">
        <v>4359680.1500359597</v>
      </c>
      <c r="H5" s="1031">
        <v>5353858.7269139905</v>
      </c>
      <c r="I5" s="1031">
        <v>6247655.0066118604</v>
      </c>
      <c r="J5" s="1031">
        <v>7287353.8434314998</v>
      </c>
      <c r="K5" s="1031">
        <v>6806226.3544147499</v>
      </c>
      <c r="L5" s="1031">
        <v>6054049.9372730302</v>
      </c>
      <c r="M5" s="1031">
        <v>6405364.32274576</v>
      </c>
      <c r="N5" s="1031">
        <v>6146619.5081680398</v>
      </c>
      <c r="O5" s="1031">
        <v>6937269.47462638</v>
      </c>
      <c r="P5" s="1031">
        <v>7956760.7981805298</v>
      </c>
      <c r="Q5" s="1031">
        <v>8382115.1112253303</v>
      </c>
      <c r="R5" s="1031">
        <v>9091095.1384523399</v>
      </c>
      <c r="S5" s="1031">
        <v>9561281.4875196554</v>
      </c>
      <c r="T5" s="1031">
        <v>9963631.6673291866</v>
      </c>
      <c r="U5" s="1031">
        <v>11264523.993638359</v>
      </c>
      <c r="V5" s="1031">
        <v>11475203.531423653</v>
      </c>
      <c r="W5" s="1031">
        <v>11373632.969741885</v>
      </c>
      <c r="X5" s="1031">
        <v>13214042.582902446</v>
      </c>
      <c r="Y5" s="1031">
        <v>15097317.461271172</v>
      </c>
      <c r="Z5" s="1031">
        <v>17616799.708939273</v>
      </c>
      <c r="AA5" s="1031">
        <v>18959229.56071227</v>
      </c>
      <c r="AB5" s="1031">
        <v>26167007.140272956</v>
      </c>
      <c r="AC5" s="1031">
        <v>37263751.642979875</v>
      </c>
    </row>
    <row r="6" spans="1:29" ht="18" customHeight="1" thickBot="1">
      <c r="A6" s="1153" t="s">
        <v>18</v>
      </c>
      <c r="B6" s="1025" t="s">
        <v>0</v>
      </c>
      <c r="C6" s="1026" t="s">
        <v>1</v>
      </c>
      <c r="D6" s="1026" t="s">
        <v>2</v>
      </c>
      <c r="E6" s="1026" t="s">
        <v>3</v>
      </c>
      <c r="F6" s="1026" t="s">
        <v>4</v>
      </c>
      <c r="G6" s="1026" t="s">
        <v>5</v>
      </c>
      <c r="H6" s="1026" t="s">
        <v>6</v>
      </c>
      <c r="I6" s="1026" t="s">
        <v>7</v>
      </c>
      <c r="J6" s="1026" t="s">
        <v>8</v>
      </c>
      <c r="K6" s="1026" t="s">
        <v>9</v>
      </c>
      <c r="L6" s="1026" t="s">
        <v>10</v>
      </c>
      <c r="M6" s="1026" t="s">
        <v>11</v>
      </c>
      <c r="N6" s="1026" t="s">
        <v>12</v>
      </c>
      <c r="O6" s="1026" t="s">
        <v>330</v>
      </c>
      <c r="P6" s="1026" t="s">
        <v>200</v>
      </c>
      <c r="Q6" s="1026" t="s">
        <v>1508</v>
      </c>
      <c r="R6" s="1026" t="s">
        <v>1537</v>
      </c>
      <c r="S6" s="1026" t="s">
        <v>1587</v>
      </c>
      <c r="T6" s="1026" t="s">
        <v>1643</v>
      </c>
      <c r="U6" s="1026" t="s">
        <v>1673</v>
      </c>
      <c r="V6" s="1026" t="s">
        <v>1441</v>
      </c>
      <c r="W6" s="1026" t="s">
        <v>1768</v>
      </c>
      <c r="X6" s="1026" t="s">
        <v>1898</v>
      </c>
      <c r="Y6" s="1026" t="s">
        <v>1443</v>
      </c>
      <c r="Z6" s="1026" t="s">
        <v>2012</v>
      </c>
      <c r="AA6" s="1026" t="s">
        <v>2035</v>
      </c>
      <c r="AB6" s="1026" t="s">
        <v>2192</v>
      </c>
      <c r="AC6" s="1026" t="s">
        <v>2414</v>
      </c>
    </row>
    <row r="7" spans="1:29" ht="18" customHeight="1" thickTop="1">
      <c r="A7" s="1153"/>
      <c r="B7" s="1024" t="s">
        <v>15</v>
      </c>
      <c r="C7" s="1027">
        <v>973260.93878038996</v>
      </c>
      <c r="D7" s="1027">
        <v>952948.91450948897</v>
      </c>
      <c r="E7" s="1027">
        <v>953793.97652584803</v>
      </c>
      <c r="F7" s="1027">
        <v>1036451.98837711</v>
      </c>
      <c r="G7" s="1027">
        <v>1007464.89916064</v>
      </c>
      <c r="H7" s="1027">
        <v>1196486.8105730801</v>
      </c>
      <c r="I7" s="1027">
        <v>1517729.14983439</v>
      </c>
      <c r="J7" s="1027">
        <v>1649683.5435301601</v>
      </c>
      <c r="K7" s="1027">
        <v>1626129.0913326</v>
      </c>
      <c r="L7" s="1027">
        <v>1506435.30441472</v>
      </c>
      <c r="M7" s="1027">
        <v>1665580.4632538499</v>
      </c>
      <c r="N7" s="1027">
        <v>1617048.3997321599</v>
      </c>
      <c r="O7" s="1027">
        <v>1816869.8477914501</v>
      </c>
      <c r="P7" s="1027">
        <v>2023760.7442985901</v>
      </c>
      <c r="Q7" s="1027">
        <v>2109197.86180626</v>
      </c>
      <c r="R7" s="1027">
        <v>2368910.1754969298</v>
      </c>
      <c r="S7" s="1027">
        <v>2621625.0565607999</v>
      </c>
      <c r="T7" s="1027">
        <v>2921208.64243</v>
      </c>
      <c r="U7" s="1027">
        <v>3127748.1669796798</v>
      </c>
      <c r="V7" s="1027">
        <v>3020167.9290135698</v>
      </c>
      <c r="W7" s="1027">
        <v>3165945.3887821999</v>
      </c>
      <c r="X7" s="1027">
        <v>3779197.66503033</v>
      </c>
      <c r="Y7" s="1027">
        <v>4525273.00408189</v>
      </c>
      <c r="Z7" s="1027">
        <v>5391002.5995821496</v>
      </c>
      <c r="AA7" s="1027">
        <v>5835080.1314278999</v>
      </c>
      <c r="AB7" s="1027">
        <v>7829211.2560969302</v>
      </c>
      <c r="AC7" s="1027">
        <v>10448432.617656199</v>
      </c>
    </row>
    <row r="8" spans="1:29" ht="18" customHeight="1">
      <c r="A8" s="1153"/>
      <c r="B8" s="90" t="s">
        <v>14</v>
      </c>
      <c r="C8" s="93">
        <v>450889.33303385897</v>
      </c>
      <c r="D8" s="93">
        <v>503418.537213812</v>
      </c>
      <c r="E8" s="93">
        <v>533327.06856438098</v>
      </c>
      <c r="F8" s="93">
        <v>528441.94271640002</v>
      </c>
      <c r="G8" s="93">
        <v>533122.33151528705</v>
      </c>
      <c r="H8" s="93">
        <v>521236.37045819499</v>
      </c>
      <c r="I8" s="93">
        <v>592553.74042514199</v>
      </c>
      <c r="J8" s="93">
        <v>669453.90743549098</v>
      </c>
      <c r="K8" s="93">
        <v>713964.38985328004</v>
      </c>
      <c r="L8" s="93">
        <v>681396.43699845497</v>
      </c>
      <c r="M8" s="93">
        <v>640883.19218282599</v>
      </c>
      <c r="N8" s="93">
        <v>656642.16982645704</v>
      </c>
      <c r="O8" s="93">
        <v>637741.92693321698</v>
      </c>
      <c r="P8" s="93">
        <v>663379.21456927701</v>
      </c>
      <c r="Q8" s="93">
        <v>678198.36222314194</v>
      </c>
      <c r="R8" s="93">
        <v>751795.06029909104</v>
      </c>
      <c r="S8" s="93">
        <v>740866.75071177399</v>
      </c>
      <c r="T8" s="93">
        <v>713415.666000898</v>
      </c>
      <c r="U8" s="93">
        <v>696891.99673919496</v>
      </c>
      <c r="V8" s="93">
        <v>780464.20574046497</v>
      </c>
      <c r="W8" s="93">
        <v>884387.94965027797</v>
      </c>
      <c r="X8" s="93">
        <v>929022.67565332598</v>
      </c>
      <c r="Y8" s="93">
        <v>974788.83356439299</v>
      </c>
      <c r="Z8" s="93">
        <v>1027049.19474779</v>
      </c>
      <c r="AA8" s="93">
        <v>1248698.2262228101</v>
      </c>
      <c r="AB8" s="93">
        <v>1097738.8917431401</v>
      </c>
      <c r="AC8" s="93">
        <v>1421166.8875859301</v>
      </c>
    </row>
    <row r="9" spans="1:29" ht="18" customHeight="1">
      <c r="A9" s="1153"/>
      <c r="B9" s="90" t="s">
        <v>13</v>
      </c>
      <c r="C9" s="93">
        <v>12877.023514991</v>
      </c>
      <c r="D9" s="93">
        <v>13017.661047084999</v>
      </c>
      <c r="E9" s="93">
        <v>11682.696176531999</v>
      </c>
      <c r="F9" s="93">
        <v>12048.848581265</v>
      </c>
      <c r="G9" s="93">
        <v>12228.958253991001</v>
      </c>
      <c r="H9" s="93">
        <v>12934.81123607</v>
      </c>
      <c r="I9" s="93">
        <v>13118.592672796</v>
      </c>
      <c r="J9" s="93">
        <v>15836.517060183</v>
      </c>
      <c r="K9" s="93">
        <v>16262.804577305</v>
      </c>
      <c r="L9" s="93">
        <v>16212.248982248</v>
      </c>
      <c r="M9" s="93">
        <v>15416.052952681001</v>
      </c>
      <c r="N9" s="93">
        <v>15121.036291879</v>
      </c>
      <c r="O9" s="93">
        <v>16144.625338382</v>
      </c>
      <c r="P9" s="93">
        <v>17410.544226647999</v>
      </c>
      <c r="Q9" s="93">
        <v>19198.079929104999</v>
      </c>
      <c r="R9" s="93">
        <v>20344.025225786001</v>
      </c>
      <c r="S9" s="93">
        <v>21940.252995835999</v>
      </c>
      <c r="T9" s="93">
        <v>23809.137866898</v>
      </c>
      <c r="U9" s="93">
        <v>26224.142884180001</v>
      </c>
      <c r="V9" s="93">
        <v>31658.957177378001</v>
      </c>
      <c r="W9" s="93">
        <v>34418.818034515003</v>
      </c>
      <c r="X9" s="93">
        <v>35720.263879216996</v>
      </c>
      <c r="Y9" s="93">
        <v>37471.842829950001</v>
      </c>
      <c r="Z9" s="93">
        <v>39314.969650052997</v>
      </c>
      <c r="AA9" s="93">
        <v>46509.306618000999</v>
      </c>
      <c r="AB9" s="93">
        <v>59918.980918018002</v>
      </c>
      <c r="AC9" s="93">
        <v>91789.077654695997</v>
      </c>
    </row>
    <row r="10" spans="1:29" ht="18" customHeight="1">
      <c r="A10" s="1153"/>
      <c r="B10" s="1032" t="s">
        <v>16</v>
      </c>
      <c r="C10" s="774">
        <v>1437027.2953292399</v>
      </c>
      <c r="D10" s="774">
        <v>1469385.11277038</v>
      </c>
      <c r="E10" s="774">
        <v>1498803.741266761</v>
      </c>
      <c r="F10" s="774">
        <v>1576942.779674775</v>
      </c>
      <c r="G10" s="774">
        <v>1552816.188929918</v>
      </c>
      <c r="H10" s="774">
        <v>1730657.9922673451</v>
      </c>
      <c r="I10" s="774">
        <v>2123401.4829323282</v>
      </c>
      <c r="J10" s="774">
        <v>2334973.9680258343</v>
      </c>
      <c r="K10" s="774">
        <v>2356356.285763185</v>
      </c>
      <c r="L10" s="774">
        <v>2204043.990395423</v>
      </c>
      <c r="M10" s="774">
        <v>2321879.7083893572</v>
      </c>
      <c r="N10" s="774">
        <v>2288811.6058504959</v>
      </c>
      <c r="O10" s="774">
        <v>2470756.400063049</v>
      </c>
      <c r="P10" s="774">
        <v>2704550.5030945148</v>
      </c>
      <c r="Q10" s="774">
        <v>2806594.3039585068</v>
      </c>
      <c r="R10" s="774">
        <v>3141049.2610217999</v>
      </c>
      <c r="S10" s="774">
        <v>3384432.06026841</v>
      </c>
      <c r="T10" s="774">
        <v>3658433.446297796</v>
      </c>
      <c r="U10" s="774">
        <v>3850864.3066030545</v>
      </c>
      <c r="V10" s="774">
        <v>3832291.0919314125</v>
      </c>
      <c r="W10" s="774">
        <v>4084752.1564669926</v>
      </c>
      <c r="X10" s="774">
        <v>4743940.604562873</v>
      </c>
      <c r="Y10" s="774">
        <v>5537533.6804762334</v>
      </c>
      <c r="Z10" s="774">
        <v>6457366.7639799928</v>
      </c>
      <c r="AA10" s="774">
        <v>7130287.6642687116</v>
      </c>
      <c r="AB10" s="774">
        <v>8986869.1287580878</v>
      </c>
      <c r="AC10" s="774">
        <v>11961388.582896825</v>
      </c>
    </row>
    <row r="11" spans="1:29" ht="18" customHeight="1" thickBot="1">
      <c r="A11" s="91" t="s">
        <v>19</v>
      </c>
      <c r="B11" s="1025" t="s">
        <v>0</v>
      </c>
      <c r="C11" s="1026" t="s">
        <v>1</v>
      </c>
      <c r="D11" s="1026" t="s">
        <v>2</v>
      </c>
      <c r="E11" s="1026" t="s">
        <v>3</v>
      </c>
      <c r="F11" s="1026" t="s">
        <v>4</v>
      </c>
      <c r="G11" s="1026" t="s">
        <v>5</v>
      </c>
      <c r="H11" s="1026" t="s">
        <v>6</v>
      </c>
      <c r="I11" s="1026" t="s">
        <v>7</v>
      </c>
      <c r="J11" s="1026" t="s">
        <v>8</v>
      </c>
      <c r="K11" s="1026" t="s">
        <v>9</v>
      </c>
      <c r="L11" s="1026" t="s">
        <v>10</v>
      </c>
      <c r="M11" s="1026" t="s">
        <v>11</v>
      </c>
      <c r="N11" s="1026" t="s">
        <v>12</v>
      </c>
      <c r="O11" s="1026" t="s">
        <v>330</v>
      </c>
      <c r="P11" s="1026" t="s">
        <v>200</v>
      </c>
      <c r="Q11" s="1026" t="s">
        <v>1508</v>
      </c>
      <c r="R11" s="1026" t="s">
        <v>1537</v>
      </c>
      <c r="S11" s="1026" t="s">
        <v>1587</v>
      </c>
      <c r="T11" s="1026" t="s">
        <v>1643</v>
      </c>
      <c r="U11" s="1026" t="s">
        <v>1673</v>
      </c>
      <c r="V11" s="1026" t="s">
        <v>1441</v>
      </c>
      <c r="W11" s="1026" t="s">
        <v>1768</v>
      </c>
      <c r="X11" s="1026" t="s">
        <v>1898</v>
      </c>
      <c r="Y11" s="1026" t="s">
        <v>1443</v>
      </c>
      <c r="Z11" s="1026" t="s">
        <v>2012</v>
      </c>
      <c r="AA11" s="1026" t="s">
        <v>2035</v>
      </c>
      <c r="AB11" s="1026" t="s">
        <v>2192</v>
      </c>
      <c r="AC11" s="1026" t="s">
        <v>2414</v>
      </c>
    </row>
    <row r="12" spans="1:29" ht="18" customHeight="1" thickTop="1">
      <c r="A12" s="91" t="s">
        <v>171</v>
      </c>
      <c r="B12" s="1024" t="s">
        <v>13</v>
      </c>
      <c r="C12" s="1027">
        <v>31698.700861099998</v>
      </c>
      <c r="D12" s="1027">
        <v>32449.67915</v>
      </c>
      <c r="E12" s="1027">
        <v>32903.9746581</v>
      </c>
      <c r="F12" s="1027">
        <v>33469.526209000003</v>
      </c>
      <c r="G12" s="1027">
        <v>33719.852305300003</v>
      </c>
      <c r="H12" s="1027">
        <v>34053.620433700002</v>
      </c>
      <c r="I12" s="1027">
        <v>34628.443321500003</v>
      </c>
      <c r="J12" s="1027">
        <v>35741.0037495</v>
      </c>
      <c r="K12" s="1027">
        <v>36427.0826801</v>
      </c>
      <c r="L12" s="1027">
        <v>36427.0826801</v>
      </c>
      <c r="M12" s="1027">
        <v>37187.332305900003</v>
      </c>
      <c r="N12" s="1027">
        <v>38040.295300700003</v>
      </c>
      <c r="O12" s="1027">
        <v>38763.459578900001</v>
      </c>
      <c r="P12" s="1027">
        <v>38763.459578900001</v>
      </c>
      <c r="Q12" s="1027">
        <v>39764.763964099999</v>
      </c>
      <c r="R12" s="1027">
        <v>40682.626317200004</v>
      </c>
      <c r="S12" s="1027">
        <v>40682.626317200004</v>
      </c>
      <c r="T12" s="1027">
        <v>41878.6287773</v>
      </c>
      <c r="U12" s="1027">
        <v>42527.622360300003</v>
      </c>
      <c r="V12" s="1027">
        <v>44789.828563900002</v>
      </c>
      <c r="W12" s="1027">
        <v>45373.922788600001</v>
      </c>
      <c r="X12" s="1027">
        <v>45373.922788600001</v>
      </c>
      <c r="Y12" s="1027">
        <v>46616.2819332</v>
      </c>
      <c r="Z12" s="1027">
        <v>46616.2819332</v>
      </c>
      <c r="AA12" s="1027">
        <v>46616.2819332</v>
      </c>
      <c r="AB12" s="1027">
        <v>48183.137869300001</v>
      </c>
      <c r="AC12" s="1027">
        <v>50083.7619338</v>
      </c>
    </row>
    <row r="13" spans="1:29" ht="18" customHeight="1">
      <c r="A13" s="91" t="s">
        <v>170</v>
      </c>
      <c r="B13" s="90" t="s">
        <v>13</v>
      </c>
      <c r="C13" s="93">
        <v>3381.7429999999999</v>
      </c>
      <c r="D13" s="93">
        <v>3712.3519999999999</v>
      </c>
      <c r="E13" s="93">
        <v>3992.6190000000001</v>
      </c>
      <c r="F13" s="93">
        <v>5859.5230000000001</v>
      </c>
      <c r="G13" s="93">
        <v>6993.8270000000002</v>
      </c>
      <c r="H13" s="93">
        <v>8180.4459999999999</v>
      </c>
      <c r="I13" s="93">
        <v>9794.0139999999992</v>
      </c>
      <c r="J13" s="93">
        <v>8913.8629999999994</v>
      </c>
      <c r="K13" s="93">
        <v>8679.1319999999996</v>
      </c>
      <c r="L13" s="93">
        <v>7384.1959999999999</v>
      </c>
      <c r="M13" s="93">
        <v>8542.5920000000006</v>
      </c>
      <c r="N13" s="93">
        <v>9747.5110000000004</v>
      </c>
      <c r="O13" s="93">
        <v>9726.0120000000006</v>
      </c>
      <c r="P13" s="93">
        <v>10260.710999999999</v>
      </c>
      <c r="Q13" s="93">
        <v>9817.9500000000007</v>
      </c>
      <c r="R13" s="93">
        <v>9566.6170000000002</v>
      </c>
      <c r="S13" s="93">
        <v>8842.4549999999999</v>
      </c>
      <c r="T13" s="93">
        <v>8460.3369999999995</v>
      </c>
      <c r="U13" s="93">
        <v>8231.5040000000008</v>
      </c>
      <c r="V13" s="93">
        <v>8029.8059999999996</v>
      </c>
      <c r="W13" s="93">
        <v>8602.3649999999998</v>
      </c>
      <c r="X13" s="93">
        <v>9276.384</v>
      </c>
      <c r="Y13" s="93">
        <v>10306.391</v>
      </c>
      <c r="Z13" s="93">
        <v>11370.894</v>
      </c>
      <c r="AA13" s="93">
        <v>13451.120999999999</v>
      </c>
      <c r="AB13" s="93">
        <v>13311.484</v>
      </c>
      <c r="AC13" s="93">
        <v>17191.600999999999</v>
      </c>
    </row>
    <row r="14" spans="1:29" ht="18" customHeight="1">
      <c r="B14" s="1032" t="s">
        <v>16</v>
      </c>
      <c r="C14" s="774">
        <v>35080.443861100001</v>
      </c>
      <c r="D14" s="774">
        <v>36162.031150000003</v>
      </c>
      <c r="E14" s="774">
        <v>36896.593658099999</v>
      </c>
      <c r="F14" s="774">
        <v>39329.049208999997</v>
      </c>
      <c r="G14" s="774">
        <v>40713.6793053</v>
      </c>
      <c r="H14" s="774">
        <v>42234.066433699998</v>
      </c>
      <c r="I14" s="774">
        <v>44422.457321499998</v>
      </c>
      <c r="J14" s="774">
        <v>44654.866749499997</v>
      </c>
      <c r="K14" s="774">
        <v>45106.214680099998</v>
      </c>
      <c r="L14" s="774">
        <v>43811.278680099997</v>
      </c>
      <c r="M14" s="774">
        <v>45729.9243059</v>
      </c>
      <c r="N14" s="774">
        <v>47787.806300700002</v>
      </c>
      <c r="O14" s="774">
        <v>48489.471578899997</v>
      </c>
      <c r="P14" s="774">
        <v>49024.170578899997</v>
      </c>
      <c r="Q14" s="774">
        <v>49582.713964100003</v>
      </c>
      <c r="R14" s="774">
        <v>50249.243317200002</v>
      </c>
      <c r="S14" s="774">
        <v>49525.081317200005</v>
      </c>
      <c r="T14" s="774">
        <v>50338.9657773</v>
      </c>
      <c r="U14" s="774">
        <v>50759.126360300004</v>
      </c>
      <c r="V14" s="774">
        <v>52819.634563899999</v>
      </c>
      <c r="W14" s="774">
        <v>53976.287788599999</v>
      </c>
      <c r="X14" s="774">
        <v>54650.306788599999</v>
      </c>
      <c r="Y14" s="774">
        <v>56922.672933199996</v>
      </c>
      <c r="Z14" s="774">
        <v>57987.1759332</v>
      </c>
      <c r="AA14" s="774">
        <v>60067.402933199999</v>
      </c>
      <c r="AB14" s="774">
        <v>61494.621869299997</v>
      </c>
      <c r="AC14" s="774">
        <v>67275.362933800003</v>
      </c>
    </row>
    <row r="15" spans="1:29" ht="18" customHeight="1">
      <c r="B15" s="1033" t="s">
        <v>1133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</row>
    <row r="17" spans="1:15" ht="18" customHeight="1" thickBot="1">
      <c r="B17" s="1025" t="s">
        <v>0</v>
      </c>
      <c r="C17" s="1026" t="s">
        <v>1508</v>
      </c>
      <c r="D17" s="1026" t="s">
        <v>1537</v>
      </c>
      <c r="E17" s="1026" t="s">
        <v>1587</v>
      </c>
      <c r="F17" s="1026" t="s">
        <v>1643</v>
      </c>
      <c r="G17" s="1026" t="s">
        <v>1673</v>
      </c>
      <c r="H17" s="1026" t="s">
        <v>1441</v>
      </c>
      <c r="I17" s="1026" t="s">
        <v>1768</v>
      </c>
      <c r="J17" s="1026" t="s">
        <v>1898</v>
      </c>
      <c r="K17" s="1026" t="s">
        <v>1443</v>
      </c>
      <c r="L17" s="1026" t="s">
        <v>2012</v>
      </c>
      <c r="M17" s="1026" t="s">
        <v>2035</v>
      </c>
      <c r="N17" s="1026" t="s">
        <v>2192</v>
      </c>
      <c r="O17" s="1026" t="s">
        <v>2414</v>
      </c>
    </row>
    <row r="18" spans="1:15" ht="18" customHeight="1" thickTop="1">
      <c r="A18" s="229" t="s">
        <v>17</v>
      </c>
      <c r="B18" s="1036" t="s">
        <v>16</v>
      </c>
      <c r="C18" s="1034">
        <v>8382115.1112253303</v>
      </c>
      <c r="D18" s="1034">
        <v>9091095.1384523399</v>
      </c>
      <c r="E18" s="1034">
        <v>9561281.4875196554</v>
      </c>
      <c r="F18" s="1034">
        <v>9963631.6673291866</v>
      </c>
      <c r="G18" s="1034">
        <v>11264523.993638359</v>
      </c>
      <c r="H18" s="1034">
        <v>11475203.531423653</v>
      </c>
      <c r="I18" s="1034">
        <v>11373632.969741885</v>
      </c>
      <c r="J18" s="1034">
        <v>13214042.582902446</v>
      </c>
      <c r="K18" s="1034">
        <v>15097317.461271172</v>
      </c>
      <c r="L18" s="1034">
        <v>17616799.708939273</v>
      </c>
      <c r="M18" s="1034">
        <v>18959229.56071227</v>
      </c>
      <c r="N18" s="1034">
        <v>26167007.140272956</v>
      </c>
      <c r="O18" s="1034">
        <v>37263751.642979875</v>
      </c>
    </row>
    <row r="19" spans="1:15" ht="18" customHeight="1">
      <c r="A19" s="230" t="s">
        <v>18</v>
      </c>
      <c r="B19" s="1036" t="s">
        <v>16</v>
      </c>
      <c r="C19" s="1034">
        <v>2806594.3039585068</v>
      </c>
      <c r="D19" s="1034">
        <v>3141049.2610217999</v>
      </c>
      <c r="E19" s="1034">
        <v>3384432.06026841</v>
      </c>
      <c r="F19" s="1034">
        <v>3658433.446297796</v>
      </c>
      <c r="G19" s="1034">
        <v>3850864.3066030545</v>
      </c>
      <c r="H19" s="1034">
        <v>3832291.0919314125</v>
      </c>
      <c r="I19" s="1034">
        <v>4084752.1564669926</v>
      </c>
      <c r="J19" s="1034">
        <v>4743940.604562873</v>
      </c>
      <c r="K19" s="1034">
        <v>5537533.6804762334</v>
      </c>
      <c r="L19" s="1034">
        <v>6457366.7639799928</v>
      </c>
      <c r="M19" s="1034">
        <v>7130287.6642687116</v>
      </c>
      <c r="N19" s="1034">
        <v>8986869.1287580878</v>
      </c>
      <c r="O19" s="1034">
        <v>11961388.582896825</v>
      </c>
    </row>
    <row r="20" spans="1:15" ht="18" customHeight="1">
      <c r="B20" s="1035" t="s">
        <v>1133</v>
      </c>
      <c r="C20" s="1034">
        <v>11238292.129147938</v>
      </c>
      <c r="D20" s="1034">
        <v>12282393.64279134</v>
      </c>
      <c r="E20" s="1034">
        <v>12995238.629105264</v>
      </c>
      <c r="F20" s="1034">
        <v>13672404.07940428</v>
      </c>
      <c r="G20" s="1034">
        <v>15166147.426601715</v>
      </c>
      <c r="H20" s="1034">
        <v>15360314.257918967</v>
      </c>
      <c r="I20" s="1034">
        <v>15512361.413997477</v>
      </c>
      <c r="J20" s="1034">
        <v>18012633.494253922</v>
      </c>
      <c r="K20" s="1034">
        <v>20691773.814680606</v>
      </c>
      <c r="L20" s="1034">
        <v>24132153.648852468</v>
      </c>
      <c r="M20" s="1034">
        <v>26149584.627914179</v>
      </c>
      <c r="N20" s="1034">
        <v>35215370.890900344</v>
      </c>
      <c r="O20" s="1034">
        <v>49292415.588810511</v>
      </c>
    </row>
    <row r="23" spans="1:15" ht="18.75" customHeight="1"/>
    <row r="38" spans="1:7" ht="18" customHeight="1" thickBot="1">
      <c r="F38" s="1154" t="s">
        <v>1761</v>
      </c>
      <c r="G38" s="1154"/>
    </row>
    <row r="39" spans="1:7" ht="18" customHeight="1" thickBot="1">
      <c r="A39" s="1155" t="s">
        <v>19</v>
      </c>
      <c r="B39" s="1157" t="s">
        <v>0</v>
      </c>
      <c r="C39" s="1159" t="s">
        <v>102</v>
      </c>
      <c r="D39" s="1159"/>
      <c r="E39" s="1159"/>
      <c r="F39" s="1159" t="s">
        <v>232</v>
      </c>
      <c r="G39" s="1159"/>
    </row>
    <row r="40" spans="1:7" ht="18" customHeight="1">
      <c r="A40" s="1156"/>
      <c r="B40" s="1158"/>
      <c r="C40" s="1046" t="s">
        <v>2415</v>
      </c>
      <c r="D40" s="1047" t="s">
        <v>2193</v>
      </c>
      <c r="E40" s="1048" t="s">
        <v>2036</v>
      </c>
      <c r="F40" s="231" t="s">
        <v>233</v>
      </c>
      <c r="G40" s="232" t="s">
        <v>1770</v>
      </c>
    </row>
    <row r="41" spans="1:7" ht="18" customHeight="1">
      <c r="A41" s="1151" t="s">
        <v>17</v>
      </c>
      <c r="B41" s="233" t="s">
        <v>15</v>
      </c>
      <c r="C41" s="234">
        <v>37003258.296182103</v>
      </c>
      <c r="D41" s="234">
        <v>25930151.842563801</v>
      </c>
      <c r="E41" s="235">
        <v>18731465.610912599</v>
      </c>
      <c r="F41" s="236">
        <v>0.42703592793629652</v>
      </c>
      <c r="G41" s="237">
        <v>0.97545985267830315</v>
      </c>
    </row>
    <row r="42" spans="1:7" ht="18" customHeight="1">
      <c r="A42" s="1151"/>
      <c r="B42" s="233" t="s">
        <v>14</v>
      </c>
      <c r="C42" s="234">
        <v>129174.88473580001</v>
      </c>
      <c r="D42" s="234">
        <v>124883.2951894</v>
      </c>
      <c r="E42" s="235">
        <v>118535.459335045</v>
      </c>
      <c r="F42" s="236">
        <v>3.4364800671629503E-2</v>
      </c>
      <c r="G42" s="237">
        <v>8.97573220742518E-2</v>
      </c>
    </row>
    <row r="43" spans="1:7" ht="18" customHeight="1" thickBot="1">
      <c r="A43" s="1151"/>
      <c r="B43" s="238" t="s">
        <v>13</v>
      </c>
      <c r="C43" s="239">
        <v>131318.46206197</v>
      </c>
      <c r="D43" s="239">
        <v>111972.00251975701</v>
      </c>
      <c r="E43" s="240">
        <v>109228.490464628</v>
      </c>
      <c r="F43" s="236">
        <v>0.17277943688467468</v>
      </c>
      <c r="G43" s="237">
        <v>0.2022363533852507</v>
      </c>
    </row>
    <row r="44" spans="1:7" ht="18" customHeight="1">
      <c r="A44" s="1151"/>
      <c r="B44" s="241" t="s">
        <v>48</v>
      </c>
      <c r="C44" s="1042">
        <v>37263751.642979875</v>
      </c>
      <c r="D44" s="1042">
        <v>26167007.140272956</v>
      </c>
      <c r="E44" s="1043">
        <v>18959229.56071227</v>
      </c>
      <c r="F44" s="242">
        <v>0.424073889811732</v>
      </c>
      <c r="G44" s="243">
        <v>0.96546761162693207</v>
      </c>
    </row>
    <row r="45" spans="1:7" ht="18" customHeight="1">
      <c r="A45" s="244"/>
      <c r="B45" s="245"/>
      <c r="C45" s="246"/>
      <c r="D45" s="247"/>
      <c r="E45" s="248"/>
      <c r="F45" s="247"/>
      <c r="G45" s="248"/>
    </row>
    <row r="46" spans="1:7" ht="18" customHeight="1">
      <c r="A46" s="1151" t="s">
        <v>18</v>
      </c>
      <c r="B46" s="233" t="s">
        <v>15</v>
      </c>
      <c r="C46" s="234">
        <v>10448432.617656199</v>
      </c>
      <c r="D46" s="234">
        <v>7829211.2560969302</v>
      </c>
      <c r="E46" s="235">
        <v>5835080.1314278999</v>
      </c>
      <c r="F46" s="236">
        <v>0.33454472946040048</v>
      </c>
      <c r="G46" s="237">
        <v>0.790623673080453</v>
      </c>
    </row>
    <row r="47" spans="1:7" ht="18" customHeight="1">
      <c r="A47" s="1151"/>
      <c r="B47" s="233" t="s">
        <v>14</v>
      </c>
      <c r="C47" s="234">
        <v>1421166.8875859301</v>
      </c>
      <c r="D47" s="234">
        <v>1097738.8917431401</v>
      </c>
      <c r="E47" s="235">
        <v>1248698.2262228101</v>
      </c>
      <c r="F47" s="236">
        <v>0.29463108055614828</v>
      </c>
      <c r="G47" s="237">
        <v>0.13811876860338046</v>
      </c>
    </row>
    <row r="48" spans="1:7" ht="18" customHeight="1" thickBot="1">
      <c r="A48" s="1151"/>
      <c r="B48" s="238" t="s">
        <v>13</v>
      </c>
      <c r="C48" s="239">
        <v>91789.077654695997</v>
      </c>
      <c r="D48" s="239">
        <v>59918.980918018002</v>
      </c>
      <c r="E48" s="240">
        <v>46509.306618000999</v>
      </c>
      <c r="F48" s="249">
        <v>0.53188649487018336</v>
      </c>
      <c r="G48" s="250">
        <v>0.97356366562493268</v>
      </c>
    </row>
    <row r="49" spans="1:7" ht="18" customHeight="1" thickBot="1">
      <c r="A49" s="1152"/>
      <c r="B49" s="251" t="s">
        <v>48</v>
      </c>
      <c r="C49" s="1016">
        <v>11961388.582896825</v>
      </c>
      <c r="D49" s="1016">
        <v>8986869.1287580878</v>
      </c>
      <c r="E49" s="1017">
        <v>7130287.6642687116</v>
      </c>
      <c r="F49" s="252">
        <v>0.3309850640441887</v>
      </c>
      <c r="G49" s="253">
        <v>0.67754642534798704</v>
      </c>
    </row>
    <row r="50" spans="1:7" ht="18" customHeight="1" thickBot="1">
      <c r="A50" s="254"/>
      <c r="B50" s="255"/>
      <c r="C50" s="256"/>
      <c r="D50" s="257"/>
      <c r="E50" s="258"/>
      <c r="F50" s="256"/>
      <c r="G50" s="257"/>
    </row>
    <row r="51" spans="1:7" ht="18" customHeight="1" thickBot="1">
      <c r="A51" s="259" t="s">
        <v>171</v>
      </c>
      <c r="B51" s="238" t="s">
        <v>13</v>
      </c>
      <c r="C51" s="239">
        <v>50083.7619338</v>
      </c>
      <c r="D51" s="239">
        <v>48183.137869300001</v>
      </c>
      <c r="E51" s="240">
        <v>46616.2819332</v>
      </c>
      <c r="F51" s="249">
        <v>3.9445834135077851E-2</v>
      </c>
      <c r="G51" s="250">
        <v>7.4383452665075511E-2</v>
      </c>
    </row>
    <row r="52" spans="1:7" ht="18" customHeight="1" thickBot="1">
      <c r="A52" s="254"/>
      <c r="B52" s="255"/>
      <c r="C52" s="256"/>
      <c r="D52" s="260"/>
      <c r="E52" s="261"/>
      <c r="F52" s="256"/>
      <c r="G52" s="257"/>
    </row>
    <row r="53" spans="1:7" ht="18" customHeight="1" thickBot="1">
      <c r="A53" s="259" t="s">
        <v>170</v>
      </c>
      <c r="B53" s="238" t="s">
        <v>13</v>
      </c>
      <c r="C53" s="239">
        <v>17191.600999999999</v>
      </c>
      <c r="D53" s="239">
        <v>13311.484</v>
      </c>
      <c r="E53" s="240">
        <v>13451.120999999999</v>
      </c>
      <c r="F53" s="249">
        <v>0.29148643381909922</v>
      </c>
      <c r="G53" s="250">
        <v>0.27807942549918319</v>
      </c>
    </row>
    <row r="54" spans="1:7" ht="18" customHeight="1" thickBot="1">
      <c r="A54" s="262"/>
      <c r="B54" s="263" t="s">
        <v>115</v>
      </c>
      <c r="C54" s="1044">
        <v>49292415.588810511</v>
      </c>
      <c r="D54" s="1044">
        <v>35215370.890900344</v>
      </c>
      <c r="E54" s="1045">
        <v>26149584.627914179</v>
      </c>
      <c r="F54" s="264">
        <v>0.39974148622548444</v>
      </c>
      <c r="G54" s="265">
        <v>0.88501715381711277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J1" sqref="J1:M1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55"/>
  </cols>
  <sheetData>
    <row r="1" spans="1:13" ht="16.5" customHeight="1">
      <c r="A1" s="1323" t="s">
        <v>116</v>
      </c>
      <c r="B1" s="1325" t="s">
        <v>31</v>
      </c>
      <c r="C1" s="1326"/>
      <c r="D1" s="1326"/>
      <c r="E1" s="1327"/>
      <c r="F1" s="1325" t="s">
        <v>1493</v>
      </c>
      <c r="G1" s="1326"/>
      <c r="H1" s="1326"/>
      <c r="I1" s="1327"/>
      <c r="J1" s="1325" t="s">
        <v>1492</v>
      </c>
      <c r="K1" s="1326"/>
      <c r="L1" s="1326"/>
      <c r="M1" s="1326"/>
    </row>
    <row r="2" spans="1:13" ht="16.5" customHeight="1">
      <c r="A2" s="1324"/>
      <c r="B2" s="122" t="s">
        <v>1507</v>
      </c>
      <c r="C2" s="122" t="s">
        <v>2037</v>
      </c>
      <c r="D2" s="122" t="s">
        <v>2194</v>
      </c>
      <c r="E2" s="123" t="s">
        <v>2416</v>
      </c>
      <c r="F2" s="122" t="s">
        <v>1507</v>
      </c>
      <c r="G2" s="122" t="s">
        <v>2037</v>
      </c>
      <c r="H2" s="122" t="s">
        <v>2194</v>
      </c>
      <c r="I2" s="123" t="s">
        <v>2416</v>
      </c>
      <c r="J2" s="122" t="s">
        <v>1507</v>
      </c>
      <c r="K2" s="122" t="s">
        <v>2037</v>
      </c>
      <c r="L2" s="122" t="s">
        <v>2194</v>
      </c>
      <c r="M2" s="123" t="s">
        <v>2416</v>
      </c>
    </row>
    <row r="3" spans="1:13" ht="16.5" customHeight="1">
      <c r="A3" s="585" t="s">
        <v>136</v>
      </c>
      <c r="B3" s="121">
        <v>5.6211450750000003</v>
      </c>
      <c r="C3" s="121"/>
      <c r="D3" s="121"/>
      <c r="E3" s="120"/>
      <c r="F3" s="121">
        <v>266.721</v>
      </c>
      <c r="G3" s="121"/>
      <c r="H3" s="121"/>
      <c r="I3" s="120"/>
      <c r="J3" s="121">
        <v>174</v>
      </c>
      <c r="K3" s="121"/>
      <c r="L3" s="121"/>
      <c r="M3" s="120"/>
    </row>
    <row r="4" spans="1:13" ht="16.5" customHeight="1">
      <c r="A4" s="585" t="s">
        <v>146</v>
      </c>
      <c r="B4" s="121">
        <v>501.83792467900003</v>
      </c>
      <c r="C4" s="121">
        <v>810.866086623</v>
      </c>
      <c r="D4" s="121">
        <v>938.51212179200002</v>
      </c>
      <c r="E4" s="120">
        <v>1927.6452237359999</v>
      </c>
      <c r="F4" s="121">
        <v>46389.678</v>
      </c>
      <c r="G4" s="121">
        <v>31482.098000000002</v>
      </c>
      <c r="H4" s="121">
        <v>25236.558000000001</v>
      </c>
      <c r="I4" s="120">
        <v>46348.800999999999</v>
      </c>
      <c r="J4" s="121">
        <v>8689</v>
      </c>
      <c r="K4" s="121">
        <v>16439</v>
      </c>
      <c r="L4" s="121">
        <v>16571</v>
      </c>
      <c r="M4" s="120">
        <v>35696</v>
      </c>
    </row>
    <row r="5" spans="1:13" ht="16.5" customHeight="1">
      <c r="A5" s="585" t="s">
        <v>145</v>
      </c>
      <c r="B5" s="121">
        <v>268.46728565000001</v>
      </c>
      <c r="C5" s="121">
        <v>1928.3643764559999</v>
      </c>
      <c r="D5" s="121">
        <v>2267.3068833759999</v>
      </c>
      <c r="E5" s="120">
        <v>5604.2829343200001</v>
      </c>
      <c r="F5" s="121">
        <v>31088.602999999999</v>
      </c>
      <c r="G5" s="121">
        <v>50556.908000000003</v>
      </c>
      <c r="H5" s="121">
        <v>42623.79</v>
      </c>
      <c r="I5" s="120">
        <v>79711.476999999999</v>
      </c>
      <c r="J5" s="121">
        <v>7045</v>
      </c>
      <c r="K5" s="121">
        <v>26199</v>
      </c>
      <c r="L5" s="121">
        <v>32862</v>
      </c>
      <c r="M5" s="120">
        <v>76250</v>
      </c>
    </row>
    <row r="6" spans="1:13" ht="16.5" customHeight="1">
      <c r="A6" s="585" t="s">
        <v>135</v>
      </c>
      <c r="B6" s="121">
        <v>1147.9828747869999</v>
      </c>
      <c r="C6" s="121">
        <v>5613.6434168610003</v>
      </c>
      <c r="D6" s="121">
        <v>6466.3179980920004</v>
      </c>
      <c r="E6" s="120">
        <v>17536.319637735</v>
      </c>
      <c r="F6" s="121">
        <v>300109.864</v>
      </c>
      <c r="G6" s="121">
        <v>1039440.758</v>
      </c>
      <c r="H6" s="121">
        <v>625179.33700000006</v>
      </c>
      <c r="I6" s="120">
        <v>1156825.344</v>
      </c>
      <c r="J6" s="121">
        <v>21512</v>
      </c>
      <c r="K6" s="121">
        <v>88396</v>
      </c>
      <c r="L6" s="121">
        <v>109630</v>
      </c>
      <c r="M6" s="120">
        <v>169373</v>
      </c>
    </row>
    <row r="7" spans="1:13" ht="16.5" customHeight="1">
      <c r="A7" s="585" t="s">
        <v>106</v>
      </c>
      <c r="B7" s="121">
        <v>17762.349777849999</v>
      </c>
      <c r="C7" s="121">
        <v>36828.319579515999</v>
      </c>
      <c r="D7" s="121">
        <v>37883.795548964001</v>
      </c>
      <c r="E7" s="120">
        <v>103842.30514048701</v>
      </c>
      <c r="F7" s="121">
        <v>5332277.7549999999</v>
      </c>
      <c r="G7" s="121">
        <v>4262856.3020000001</v>
      </c>
      <c r="H7" s="121">
        <v>4096433.1749999998</v>
      </c>
      <c r="I7" s="120">
        <v>7113676.6310000001</v>
      </c>
      <c r="J7" s="121">
        <v>1024100</v>
      </c>
      <c r="K7" s="121">
        <v>427373</v>
      </c>
      <c r="L7" s="121">
        <v>542189</v>
      </c>
      <c r="M7" s="120">
        <v>863665</v>
      </c>
    </row>
    <row r="8" spans="1:13" ht="16.5" customHeight="1">
      <c r="A8" s="585" t="s">
        <v>131</v>
      </c>
      <c r="B8" s="121">
        <v>3349.7462137020002</v>
      </c>
      <c r="C8" s="121">
        <v>7178.6693288229999</v>
      </c>
      <c r="D8" s="121">
        <v>9847.2606370220001</v>
      </c>
      <c r="E8" s="120">
        <v>19510.203139015</v>
      </c>
      <c r="F8" s="121">
        <v>554714.15500000003</v>
      </c>
      <c r="G8" s="121">
        <v>698289.93799999997</v>
      </c>
      <c r="H8" s="121">
        <v>616330.473</v>
      </c>
      <c r="I8" s="120">
        <v>894216.55200000003</v>
      </c>
      <c r="J8" s="121">
        <v>63876</v>
      </c>
      <c r="K8" s="121">
        <v>166555</v>
      </c>
      <c r="L8" s="121">
        <v>118182</v>
      </c>
      <c r="M8" s="120">
        <v>221497</v>
      </c>
    </row>
    <row r="9" spans="1:13" ht="16.5" customHeight="1">
      <c r="A9" s="585" t="s">
        <v>125</v>
      </c>
      <c r="B9" s="121">
        <v>4655.5174229550003</v>
      </c>
      <c r="C9" s="121">
        <v>25762.547813734</v>
      </c>
      <c r="D9" s="121">
        <v>35045.311291152</v>
      </c>
      <c r="E9" s="120">
        <v>70170.633929054995</v>
      </c>
      <c r="F9" s="121">
        <v>2604585.3659999999</v>
      </c>
      <c r="G9" s="121">
        <v>4382826.2719999999</v>
      </c>
      <c r="H9" s="121">
        <v>4515655.6500000004</v>
      </c>
      <c r="I9" s="120">
        <v>5925746.8770000003</v>
      </c>
      <c r="J9" s="121">
        <v>179545</v>
      </c>
      <c r="K9" s="121">
        <v>469385</v>
      </c>
      <c r="L9" s="121">
        <v>555448</v>
      </c>
      <c r="M9" s="120">
        <v>884760</v>
      </c>
    </row>
    <row r="10" spans="1:13" ht="16.5" customHeight="1">
      <c r="A10" s="585" t="s">
        <v>140</v>
      </c>
      <c r="B10" s="121">
        <v>279.816410292</v>
      </c>
      <c r="C10" s="121">
        <v>979.21133661900001</v>
      </c>
      <c r="D10" s="121">
        <v>1077.428301896</v>
      </c>
      <c r="E10" s="120">
        <v>2017.8841518889999</v>
      </c>
      <c r="F10" s="121">
        <v>40629.654000000002</v>
      </c>
      <c r="G10" s="121">
        <v>57351.328000000001</v>
      </c>
      <c r="H10" s="121">
        <v>51340.722000000002</v>
      </c>
      <c r="I10" s="120">
        <v>79107.543000000005</v>
      </c>
      <c r="J10" s="121">
        <v>8769</v>
      </c>
      <c r="K10" s="121">
        <v>26559</v>
      </c>
      <c r="L10" s="121">
        <v>27377</v>
      </c>
      <c r="M10" s="120">
        <v>41341</v>
      </c>
    </row>
    <row r="11" spans="1:13" ht="16.5" customHeight="1">
      <c r="A11" s="585" t="s">
        <v>108</v>
      </c>
      <c r="B11" s="121">
        <v>35475.451004394999</v>
      </c>
      <c r="C11" s="121">
        <v>61082.154821586999</v>
      </c>
      <c r="D11" s="121">
        <v>79756.100744191004</v>
      </c>
      <c r="E11" s="120">
        <v>253683.05509584001</v>
      </c>
      <c r="F11" s="121">
        <v>39819038.211000003</v>
      </c>
      <c r="G11" s="121">
        <v>29462360.259</v>
      </c>
      <c r="H11" s="121">
        <v>39987583.221000001</v>
      </c>
      <c r="I11" s="120">
        <v>63550208.870999999</v>
      </c>
      <c r="J11" s="121">
        <v>1158858</v>
      </c>
      <c r="K11" s="121">
        <v>1186266</v>
      </c>
      <c r="L11" s="121">
        <v>1578732</v>
      </c>
      <c r="M11" s="120">
        <v>3069203</v>
      </c>
    </row>
    <row r="12" spans="1:13" ht="16.5" customHeight="1">
      <c r="A12" s="585" t="s">
        <v>127</v>
      </c>
      <c r="B12" s="121">
        <v>2107.2474395979998</v>
      </c>
      <c r="C12" s="121">
        <v>12055.808117500999</v>
      </c>
      <c r="D12" s="121">
        <v>16207.263450803999</v>
      </c>
      <c r="E12" s="120">
        <v>40253.639774736999</v>
      </c>
      <c r="F12" s="121">
        <v>886024.20400000003</v>
      </c>
      <c r="G12" s="121">
        <v>1570146.118</v>
      </c>
      <c r="H12" s="121">
        <v>2546775.6009999998</v>
      </c>
      <c r="I12" s="120">
        <v>3894184.0529999998</v>
      </c>
      <c r="J12" s="121">
        <v>71454</v>
      </c>
      <c r="K12" s="121">
        <v>191997</v>
      </c>
      <c r="L12" s="121">
        <v>283346</v>
      </c>
      <c r="M12" s="120">
        <v>478701</v>
      </c>
    </row>
    <row r="13" spans="1:13" ht="16.5" customHeight="1">
      <c r="A13" s="585" t="s">
        <v>120</v>
      </c>
      <c r="B13" s="121">
        <v>6586.8231847139996</v>
      </c>
      <c r="C13" s="121">
        <v>22453.450671228999</v>
      </c>
      <c r="D13" s="121">
        <v>19643.573823120001</v>
      </c>
      <c r="E13" s="120">
        <v>34404.349765473002</v>
      </c>
      <c r="F13" s="121">
        <v>1808717.4920000001</v>
      </c>
      <c r="G13" s="121">
        <v>2178921.287</v>
      </c>
      <c r="H13" s="121">
        <v>1422474.281</v>
      </c>
      <c r="I13" s="120">
        <v>1874819.4469999999</v>
      </c>
      <c r="J13" s="121">
        <v>146348</v>
      </c>
      <c r="K13" s="121">
        <v>314488</v>
      </c>
      <c r="L13" s="121">
        <v>371708</v>
      </c>
      <c r="M13" s="120">
        <v>463916</v>
      </c>
    </row>
    <row r="14" spans="1:13" ht="16.5" customHeight="1">
      <c r="A14" s="585" t="s">
        <v>118</v>
      </c>
      <c r="B14" s="121">
        <v>5516.6927057969997</v>
      </c>
      <c r="C14" s="121">
        <v>7211.8510769630002</v>
      </c>
      <c r="D14" s="121">
        <v>9479.3485148599993</v>
      </c>
      <c r="E14" s="120">
        <v>21530.740898331998</v>
      </c>
      <c r="F14" s="121">
        <v>872877.10499999998</v>
      </c>
      <c r="G14" s="121">
        <v>469297.21899999998</v>
      </c>
      <c r="H14" s="121">
        <v>479163.95199999999</v>
      </c>
      <c r="I14" s="120">
        <v>772251.82299999997</v>
      </c>
      <c r="J14" s="121">
        <v>87105</v>
      </c>
      <c r="K14" s="121">
        <v>92156</v>
      </c>
      <c r="L14" s="121">
        <v>100755</v>
      </c>
      <c r="M14" s="120">
        <v>168681</v>
      </c>
    </row>
    <row r="15" spans="1:13" ht="16.5" customHeight="1">
      <c r="A15" s="585" t="s">
        <v>129</v>
      </c>
      <c r="B15" s="121">
        <v>1078.1859934619999</v>
      </c>
      <c r="C15" s="121">
        <v>3597.456226236</v>
      </c>
      <c r="D15" s="121">
        <v>4819.1884802249997</v>
      </c>
      <c r="E15" s="120">
        <v>7353.6622152800001</v>
      </c>
      <c r="F15" s="121">
        <v>31347.469000000001</v>
      </c>
      <c r="G15" s="121">
        <v>43276.542000000001</v>
      </c>
      <c r="H15" s="121">
        <v>39913.673000000003</v>
      </c>
      <c r="I15" s="120">
        <v>56682.5</v>
      </c>
      <c r="J15" s="121">
        <v>29956</v>
      </c>
      <c r="K15" s="121">
        <v>35795</v>
      </c>
      <c r="L15" s="121">
        <v>39723</v>
      </c>
      <c r="M15" s="120">
        <v>57725</v>
      </c>
    </row>
    <row r="16" spans="1:13" ht="16.5" customHeight="1">
      <c r="A16" s="585" t="s">
        <v>117</v>
      </c>
      <c r="B16" s="121">
        <v>36369.036297854</v>
      </c>
      <c r="C16" s="121">
        <v>95372.138703486999</v>
      </c>
      <c r="D16" s="121">
        <v>41724.194363488001</v>
      </c>
      <c r="E16" s="120">
        <v>162062.70413695701</v>
      </c>
      <c r="F16" s="121">
        <v>21130961.329999998</v>
      </c>
      <c r="G16" s="121">
        <v>14279956.437000001</v>
      </c>
      <c r="H16" s="121">
        <v>6450312.0939999996</v>
      </c>
      <c r="I16" s="120">
        <v>23974438.427000001</v>
      </c>
      <c r="J16" s="121">
        <v>1128417</v>
      </c>
      <c r="K16" s="121">
        <v>1831679</v>
      </c>
      <c r="L16" s="121">
        <v>946334</v>
      </c>
      <c r="M16" s="120">
        <v>2299861</v>
      </c>
    </row>
    <row r="17" spans="1:13" ht="16.5" customHeight="1">
      <c r="A17" s="585" t="s">
        <v>139</v>
      </c>
      <c r="B17" s="121">
        <v>0.24790451499999999</v>
      </c>
      <c r="C17" s="121">
        <v>253.201329214</v>
      </c>
      <c r="D17" s="121">
        <v>6336.4262334280002</v>
      </c>
      <c r="E17" s="120">
        <v>11233.297068173</v>
      </c>
      <c r="F17" s="121">
        <v>15.032999999999999</v>
      </c>
      <c r="G17" s="121">
        <v>2851.9850000000001</v>
      </c>
      <c r="H17" s="121">
        <v>57187.877</v>
      </c>
      <c r="I17" s="120">
        <v>64256.322999999997</v>
      </c>
      <c r="J17" s="121">
        <v>47</v>
      </c>
      <c r="K17" s="121">
        <v>8004</v>
      </c>
      <c r="L17" s="121">
        <v>18239</v>
      </c>
      <c r="M17" s="120">
        <v>55201</v>
      </c>
    </row>
    <row r="18" spans="1:13" ht="16.5" customHeight="1">
      <c r="A18" s="585" t="s">
        <v>111</v>
      </c>
      <c r="B18" s="121">
        <v>3603.751358682</v>
      </c>
      <c r="C18" s="121">
        <v>15631.81740335</v>
      </c>
      <c r="D18" s="121">
        <v>28122.087747311001</v>
      </c>
      <c r="E18" s="120">
        <v>67436.227700792995</v>
      </c>
      <c r="F18" s="121">
        <v>645782.62199999997</v>
      </c>
      <c r="G18" s="121">
        <v>1222792.476</v>
      </c>
      <c r="H18" s="121">
        <v>1421391.6159999999</v>
      </c>
      <c r="I18" s="120">
        <v>2249392.6140000001</v>
      </c>
      <c r="J18" s="121">
        <v>113179</v>
      </c>
      <c r="K18" s="121">
        <v>274828</v>
      </c>
      <c r="L18" s="121">
        <v>262883</v>
      </c>
      <c r="M18" s="120">
        <v>606715</v>
      </c>
    </row>
    <row r="19" spans="1:13" ht="16.5" customHeight="1">
      <c r="A19" s="585" t="s">
        <v>138</v>
      </c>
      <c r="B19" s="121">
        <v>841.22407892900003</v>
      </c>
      <c r="C19" s="121">
        <v>9913.1003587710002</v>
      </c>
      <c r="D19" s="121">
        <v>11633.556851087</v>
      </c>
      <c r="E19" s="120">
        <v>32419.536323986998</v>
      </c>
      <c r="F19" s="121">
        <v>94788.837</v>
      </c>
      <c r="G19" s="121">
        <v>743452.10900000005</v>
      </c>
      <c r="H19" s="121">
        <v>451659.73499999999</v>
      </c>
      <c r="I19" s="120">
        <v>1003218.932</v>
      </c>
      <c r="J19" s="121">
        <v>25032</v>
      </c>
      <c r="K19" s="121">
        <v>1791072</v>
      </c>
      <c r="L19" s="121">
        <v>546302</v>
      </c>
      <c r="M19" s="120">
        <v>1160456</v>
      </c>
    </row>
    <row r="20" spans="1:13" ht="16.5" customHeight="1">
      <c r="A20" s="585" t="s">
        <v>143</v>
      </c>
      <c r="B20" s="121">
        <v>191.849028812</v>
      </c>
      <c r="C20" s="121">
        <v>677.50601323599994</v>
      </c>
      <c r="D20" s="121">
        <v>709.16021845700004</v>
      </c>
      <c r="E20" s="120">
        <v>2323.3773873680002</v>
      </c>
      <c r="F20" s="121">
        <v>20628.013999999999</v>
      </c>
      <c r="G20" s="121">
        <v>13537.495000000001</v>
      </c>
      <c r="H20" s="121">
        <v>9469.2549999999992</v>
      </c>
      <c r="I20" s="120">
        <v>27544.363000000001</v>
      </c>
      <c r="J20" s="121">
        <v>6258</v>
      </c>
      <c r="K20" s="121">
        <v>15868</v>
      </c>
      <c r="L20" s="121">
        <v>14918</v>
      </c>
      <c r="M20" s="120">
        <v>46980</v>
      </c>
    </row>
    <row r="21" spans="1:13" ht="16.5" customHeight="1">
      <c r="A21" s="585" t="s">
        <v>133</v>
      </c>
      <c r="B21" s="121">
        <v>3683.6662999979999</v>
      </c>
      <c r="C21" s="121">
        <v>14646.895872827001</v>
      </c>
      <c r="D21" s="121">
        <v>15015.442558227</v>
      </c>
      <c r="E21" s="120">
        <v>45476.634212088997</v>
      </c>
      <c r="F21" s="121">
        <v>1506740.0290000001</v>
      </c>
      <c r="G21" s="121">
        <v>1556660.41</v>
      </c>
      <c r="H21" s="121">
        <v>1409535.148</v>
      </c>
      <c r="I21" s="120">
        <v>2295912.2960000001</v>
      </c>
      <c r="J21" s="121">
        <v>125101</v>
      </c>
      <c r="K21" s="121">
        <v>250792</v>
      </c>
      <c r="L21" s="121">
        <v>214843</v>
      </c>
      <c r="M21" s="120">
        <v>542958</v>
      </c>
    </row>
    <row r="22" spans="1:13" ht="16.5" customHeight="1">
      <c r="A22" s="585" t="s">
        <v>128</v>
      </c>
      <c r="B22" s="121">
        <v>5316.110184266</v>
      </c>
      <c r="C22" s="121">
        <v>20491.608987340998</v>
      </c>
      <c r="D22" s="121">
        <v>28119.603894021999</v>
      </c>
      <c r="E22" s="120">
        <v>42707.031863598</v>
      </c>
      <c r="F22" s="121">
        <v>924909.98400000005</v>
      </c>
      <c r="G22" s="121">
        <v>679145.45299999998</v>
      </c>
      <c r="H22" s="121">
        <v>828712.76500000001</v>
      </c>
      <c r="I22" s="120">
        <v>1006803.694</v>
      </c>
      <c r="J22" s="121">
        <v>148444</v>
      </c>
      <c r="K22" s="121">
        <v>282852</v>
      </c>
      <c r="L22" s="121">
        <v>443720</v>
      </c>
      <c r="M22" s="120">
        <v>671288</v>
      </c>
    </row>
    <row r="23" spans="1:13" ht="16.5" customHeight="1">
      <c r="A23" s="585" t="s">
        <v>134</v>
      </c>
      <c r="B23" s="121">
        <v>2435.9643836400001</v>
      </c>
      <c r="C23" s="121">
        <v>14357.018468329001</v>
      </c>
      <c r="D23" s="121">
        <v>19640.511755127998</v>
      </c>
      <c r="E23" s="120">
        <v>41424.329581389997</v>
      </c>
      <c r="F23" s="121">
        <v>1708368.1340000001</v>
      </c>
      <c r="G23" s="121">
        <v>2977257.193</v>
      </c>
      <c r="H23" s="121">
        <v>2506284.3459999999</v>
      </c>
      <c r="I23" s="120">
        <v>4053319.0920000002</v>
      </c>
      <c r="J23" s="121">
        <v>97147</v>
      </c>
      <c r="K23" s="121">
        <v>316993</v>
      </c>
      <c r="L23" s="121">
        <v>353876</v>
      </c>
      <c r="M23" s="120">
        <v>662839</v>
      </c>
    </row>
    <row r="24" spans="1:13" ht="16.5" customHeight="1">
      <c r="A24" s="585" t="s">
        <v>119</v>
      </c>
      <c r="B24" s="121">
        <v>9192.4296957459992</v>
      </c>
      <c r="C24" s="121">
        <v>25862.822288955002</v>
      </c>
      <c r="D24" s="121">
        <v>36985.927095072999</v>
      </c>
      <c r="E24" s="120">
        <v>115677.63647507101</v>
      </c>
      <c r="F24" s="121">
        <v>5127346.28</v>
      </c>
      <c r="G24" s="121">
        <v>6026985.426</v>
      </c>
      <c r="H24" s="121">
        <v>6120535.6940000001</v>
      </c>
      <c r="I24" s="120">
        <v>11033342.242000001</v>
      </c>
      <c r="J24" s="121">
        <v>303568</v>
      </c>
      <c r="K24" s="121">
        <v>644305</v>
      </c>
      <c r="L24" s="121">
        <v>697156</v>
      </c>
      <c r="M24" s="120">
        <v>1476299</v>
      </c>
    </row>
    <row r="25" spans="1:13" ht="16.5" customHeight="1">
      <c r="A25" s="585" t="s">
        <v>121</v>
      </c>
      <c r="B25" s="121">
        <v>14621.881419773999</v>
      </c>
      <c r="C25" s="121">
        <v>31681.001968158998</v>
      </c>
      <c r="D25" s="121">
        <v>35466.504403542</v>
      </c>
      <c r="E25" s="120">
        <v>67912.989099402999</v>
      </c>
      <c r="F25" s="121">
        <v>4058522.91</v>
      </c>
      <c r="G25" s="121">
        <v>2888477.1850000001</v>
      </c>
      <c r="H25" s="121">
        <v>2728642.4279999998</v>
      </c>
      <c r="I25" s="120">
        <v>3766735.4730000002</v>
      </c>
      <c r="J25" s="121">
        <v>328935</v>
      </c>
      <c r="K25" s="121">
        <v>736409</v>
      </c>
      <c r="L25" s="121">
        <v>748639</v>
      </c>
      <c r="M25" s="120">
        <v>1173022</v>
      </c>
    </row>
    <row r="26" spans="1:13" ht="16.5" customHeight="1">
      <c r="A26" s="585" t="s">
        <v>109</v>
      </c>
      <c r="B26" s="121">
        <v>4853.6012778800005</v>
      </c>
      <c r="C26" s="121">
        <v>10210.695202534</v>
      </c>
      <c r="D26" s="121">
        <v>79390.606454199995</v>
      </c>
      <c r="E26" s="120">
        <v>108517.239289554</v>
      </c>
      <c r="F26" s="121">
        <v>1614769.7180000001</v>
      </c>
      <c r="G26" s="121">
        <v>1767820.274</v>
      </c>
      <c r="H26" s="121">
        <v>9570823.9969999995</v>
      </c>
      <c r="I26" s="120">
        <v>8512720.3269999996</v>
      </c>
      <c r="J26" s="121">
        <v>81592</v>
      </c>
      <c r="K26" s="121">
        <v>126594</v>
      </c>
      <c r="L26" s="121">
        <v>2234760</v>
      </c>
      <c r="M26" s="120">
        <v>1591517</v>
      </c>
    </row>
    <row r="27" spans="1:13" ht="16.5" customHeight="1">
      <c r="A27" s="585" t="s">
        <v>113</v>
      </c>
      <c r="B27" s="121">
        <v>4721.608135296</v>
      </c>
      <c r="C27" s="121">
        <v>8983.7557415120009</v>
      </c>
      <c r="D27" s="121">
        <v>9923.9710744469994</v>
      </c>
      <c r="E27" s="120">
        <v>27596.090184031</v>
      </c>
      <c r="F27" s="121">
        <v>882785.16899999999</v>
      </c>
      <c r="G27" s="121">
        <v>1780063.24</v>
      </c>
      <c r="H27" s="121">
        <v>1361131.7790000001</v>
      </c>
      <c r="I27" s="120">
        <v>2719527.6669999999</v>
      </c>
      <c r="J27" s="121">
        <v>64326</v>
      </c>
      <c r="K27" s="121">
        <v>179381</v>
      </c>
      <c r="L27" s="121">
        <v>182944</v>
      </c>
      <c r="M27" s="120">
        <v>315868</v>
      </c>
    </row>
    <row r="28" spans="1:13" ht="16.5" customHeight="1">
      <c r="A28" s="585" t="s">
        <v>107</v>
      </c>
      <c r="B28" s="121">
        <v>26508.955381401</v>
      </c>
      <c r="C28" s="121">
        <v>35783.121794445004</v>
      </c>
      <c r="D28" s="121">
        <v>58717.466708728003</v>
      </c>
      <c r="E28" s="120">
        <v>234215.43185423201</v>
      </c>
      <c r="F28" s="121">
        <v>2542426.4539999999</v>
      </c>
      <c r="G28" s="121">
        <v>3930309.4169999999</v>
      </c>
      <c r="H28" s="121">
        <v>7139295.8279999997</v>
      </c>
      <c r="I28" s="120">
        <v>16349711.743000001</v>
      </c>
      <c r="J28" s="121">
        <v>164515</v>
      </c>
      <c r="K28" s="121">
        <v>771686</v>
      </c>
      <c r="L28" s="121">
        <v>1040505</v>
      </c>
      <c r="M28" s="120">
        <v>1703224</v>
      </c>
    </row>
    <row r="29" spans="1:13" ht="16.5" customHeight="1">
      <c r="A29" s="585" t="s">
        <v>122</v>
      </c>
      <c r="B29" s="121">
        <v>4293.5691355959998</v>
      </c>
      <c r="C29" s="121">
        <v>23291.274149919998</v>
      </c>
      <c r="D29" s="121">
        <v>27158.796365966999</v>
      </c>
      <c r="E29" s="120">
        <v>48271.562366446997</v>
      </c>
      <c r="F29" s="121">
        <v>1142201.6100000001</v>
      </c>
      <c r="G29" s="121">
        <v>2577206.5090000001</v>
      </c>
      <c r="H29" s="121">
        <v>1914947.807</v>
      </c>
      <c r="I29" s="120">
        <v>2441455.9410000001</v>
      </c>
      <c r="J29" s="121">
        <v>145443</v>
      </c>
      <c r="K29" s="121">
        <v>1962999</v>
      </c>
      <c r="L29" s="121">
        <v>839418</v>
      </c>
      <c r="M29" s="120">
        <v>849378</v>
      </c>
    </row>
    <row r="30" spans="1:13" ht="16.5" customHeight="1">
      <c r="A30" s="585" t="s">
        <v>105</v>
      </c>
      <c r="B30" s="121">
        <v>22714.131956681002</v>
      </c>
      <c r="C30" s="121">
        <v>100449.24973727801</v>
      </c>
      <c r="D30" s="121">
        <v>68417.893448706993</v>
      </c>
      <c r="E30" s="120">
        <v>230809.65403450301</v>
      </c>
      <c r="F30" s="121">
        <v>4520259.7740000002</v>
      </c>
      <c r="G30" s="121">
        <v>13250613.234999999</v>
      </c>
      <c r="H30" s="121">
        <v>6342099.9720000001</v>
      </c>
      <c r="I30" s="120">
        <v>15282825.066</v>
      </c>
      <c r="J30" s="121">
        <v>406622</v>
      </c>
      <c r="K30" s="121">
        <v>1297441</v>
      </c>
      <c r="L30" s="121">
        <v>1261465</v>
      </c>
      <c r="M30" s="120">
        <v>2437639</v>
      </c>
    </row>
    <row r="31" spans="1:13" ht="16.5" customHeight="1">
      <c r="A31" s="585" t="s">
        <v>130</v>
      </c>
      <c r="B31" s="121">
        <v>3788.4557853000001</v>
      </c>
      <c r="C31" s="121">
        <v>8094.7094180120002</v>
      </c>
      <c r="D31" s="121">
        <v>10545.551309828001</v>
      </c>
      <c r="E31" s="120">
        <v>23558.748940580001</v>
      </c>
      <c r="F31" s="121">
        <v>425286.69199999998</v>
      </c>
      <c r="G31" s="121">
        <v>281714.58199999999</v>
      </c>
      <c r="H31" s="121">
        <v>263864</v>
      </c>
      <c r="I31" s="120">
        <v>500788.962</v>
      </c>
      <c r="J31" s="121">
        <v>98598</v>
      </c>
      <c r="K31" s="121">
        <v>172447</v>
      </c>
      <c r="L31" s="121">
        <v>175564</v>
      </c>
      <c r="M31" s="120">
        <v>306842</v>
      </c>
    </row>
    <row r="32" spans="1:13" ht="16.5" customHeight="1">
      <c r="A32" s="585" t="s">
        <v>137</v>
      </c>
      <c r="B32" s="121">
        <v>1359.686861208</v>
      </c>
      <c r="C32" s="121">
        <v>7773.5813000540002</v>
      </c>
      <c r="D32" s="121">
        <v>9902.4707452849998</v>
      </c>
      <c r="E32" s="120">
        <v>15469.671955623</v>
      </c>
      <c r="F32" s="121">
        <v>245069.51300000001</v>
      </c>
      <c r="G32" s="121">
        <v>396948.41</v>
      </c>
      <c r="H32" s="121">
        <v>483198.84499999997</v>
      </c>
      <c r="I32" s="120">
        <v>577766.12899999996</v>
      </c>
      <c r="J32" s="121">
        <v>38582</v>
      </c>
      <c r="K32" s="121">
        <v>156503</v>
      </c>
      <c r="L32" s="121">
        <v>216758</v>
      </c>
      <c r="M32" s="120">
        <v>270880</v>
      </c>
    </row>
    <row r="33" spans="1:13" ht="16.5" customHeight="1">
      <c r="A33" s="585" t="s">
        <v>132</v>
      </c>
      <c r="B33" s="121">
        <v>2890.2799746350001</v>
      </c>
      <c r="C33" s="121">
        <v>8827.9609497620004</v>
      </c>
      <c r="D33" s="121">
        <v>7793.9664923769997</v>
      </c>
      <c r="E33" s="120">
        <v>20558.522066548001</v>
      </c>
      <c r="F33" s="121">
        <v>559800.54700000002</v>
      </c>
      <c r="G33" s="121">
        <v>642003.44099999999</v>
      </c>
      <c r="H33" s="121">
        <v>386737.94</v>
      </c>
      <c r="I33" s="120">
        <v>874311.79</v>
      </c>
      <c r="J33" s="121">
        <v>72788</v>
      </c>
      <c r="K33" s="121">
        <v>161456</v>
      </c>
      <c r="L33" s="121">
        <v>121192</v>
      </c>
      <c r="M33" s="120">
        <v>253460</v>
      </c>
    </row>
    <row r="34" spans="1:13" ht="16.5" customHeight="1">
      <c r="A34" s="585" t="s">
        <v>126</v>
      </c>
      <c r="B34" s="121">
        <v>2365.2967901219999</v>
      </c>
      <c r="C34" s="121">
        <v>11005.948064206001</v>
      </c>
      <c r="D34" s="121">
        <v>8457.0116652369998</v>
      </c>
      <c r="E34" s="120">
        <v>19532.472464879</v>
      </c>
      <c r="F34" s="121">
        <v>661851.28</v>
      </c>
      <c r="G34" s="121">
        <v>685463.92599999998</v>
      </c>
      <c r="H34" s="121">
        <v>417813</v>
      </c>
      <c r="I34" s="120">
        <v>740287.83</v>
      </c>
      <c r="J34" s="121">
        <v>88450</v>
      </c>
      <c r="K34" s="121">
        <v>218153</v>
      </c>
      <c r="L34" s="121">
        <v>183720</v>
      </c>
      <c r="M34" s="120">
        <v>282611</v>
      </c>
    </row>
    <row r="35" spans="1:13" ht="16.5" customHeight="1">
      <c r="A35" s="585" t="s">
        <v>124</v>
      </c>
      <c r="B35" s="121">
        <v>4986.9945653969999</v>
      </c>
      <c r="C35" s="121">
        <v>19044.016955473999</v>
      </c>
      <c r="D35" s="121">
        <v>20609.255365198002</v>
      </c>
      <c r="E35" s="120">
        <v>34798.760714420001</v>
      </c>
      <c r="F35" s="121">
        <v>653373.27599999995</v>
      </c>
      <c r="G35" s="121">
        <v>1442480.2490000001</v>
      </c>
      <c r="H35" s="121">
        <v>481565.25799999997</v>
      </c>
      <c r="I35" s="120">
        <v>669018.02500000002</v>
      </c>
      <c r="J35" s="121">
        <v>104657</v>
      </c>
      <c r="K35" s="121">
        <v>216120</v>
      </c>
      <c r="L35" s="121">
        <v>271508</v>
      </c>
      <c r="M35" s="120">
        <v>490431</v>
      </c>
    </row>
    <row r="36" spans="1:13" ht="16.5" customHeight="1">
      <c r="A36" s="585" t="s">
        <v>104</v>
      </c>
      <c r="B36" s="121">
        <v>26993.017435201</v>
      </c>
      <c r="C36" s="121">
        <v>126034.482029989</v>
      </c>
      <c r="D36" s="121">
        <v>113109.939662031</v>
      </c>
      <c r="E36" s="120">
        <v>285186.57345310698</v>
      </c>
      <c r="F36" s="121">
        <v>4714188.42</v>
      </c>
      <c r="G36" s="121">
        <v>12297598.277000001</v>
      </c>
      <c r="H36" s="121">
        <v>6683211.3159999996</v>
      </c>
      <c r="I36" s="120">
        <v>15102708.368000001</v>
      </c>
      <c r="J36" s="121">
        <v>511314</v>
      </c>
      <c r="K36" s="121">
        <v>1310230</v>
      </c>
      <c r="L36" s="121">
        <v>2410016</v>
      </c>
      <c r="M36" s="120">
        <v>2924991</v>
      </c>
    </row>
    <row r="37" spans="1:13" ht="16.5" customHeight="1">
      <c r="A37" s="585" t="s">
        <v>123</v>
      </c>
      <c r="B37" s="121">
        <v>6815.9945988700001</v>
      </c>
      <c r="C37" s="121">
        <v>46827.104767753997</v>
      </c>
      <c r="D37" s="121">
        <v>66198.397641928997</v>
      </c>
      <c r="E37" s="120">
        <v>83461.316984296995</v>
      </c>
      <c r="F37" s="121">
        <v>1163460.615</v>
      </c>
      <c r="G37" s="121">
        <v>3247833.074</v>
      </c>
      <c r="H37" s="121">
        <v>4188516.49</v>
      </c>
      <c r="I37" s="120">
        <v>5741194.8380000005</v>
      </c>
      <c r="J37" s="121">
        <v>147452</v>
      </c>
      <c r="K37" s="121">
        <v>802543</v>
      </c>
      <c r="L37" s="121">
        <v>1323801</v>
      </c>
      <c r="M37" s="120">
        <v>1301987</v>
      </c>
    </row>
    <row r="38" spans="1:13" ht="16.5" customHeight="1">
      <c r="A38" s="585" t="s">
        <v>141</v>
      </c>
      <c r="B38" s="121">
        <v>1166.9268052150001</v>
      </c>
      <c r="C38" s="121">
        <v>6618.2102908790002</v>
      </c>
      <c r="D38" s="121">
        <v>6929.916381987</v>
      </c>
      <c r="E38" s="120">
        <v>5226.107482335</v>
      </c>
      <c r="F38" s="121">
        <v>130286.492</v>
      </c>
      <c r="G38" s="121">
        <v>119694.97100000001</v>
      </c>
      <c r="H38" s="121">
        <v>104585.069</v>
      </c>
      <c r="I38" s="120">
        <v>91181.638000000006</v>
      </c>
      <c r="J38" s="121">
        <v>31788</v>
      </c>
      <c r="K38" s="121">
        <v>95664</v>
      </c>
      <c r="L38" s="121">
        <v>86298</v>
      </c>
      <c r="M38" s="120">
        <v>91207</v>
      </c>
    </row>
    <row r="39" spans="1:13" ht="16.5" customHeight="1">
      <c r="A39" s="585" t="s">
        <v>142</v>
      </c>
      <c r="B39" s="121">
        <v>223.05366918999999</v>
      </c>
      <c r="C39" s="121">
        <v>716.161756975</v>
      </c>
      <c r="D39" s="121">
        <v>646.89691998599994</v>
      </c>
      <c r="E39" s="120">
        <v>1336.8918021520001</v>
      </c>
      <c r="F39" s="121">
        <v>120117.03599999999</v>
      </c>
      <c r="G39" s="121">
        <v>142452.59899999999</v>
      </c>
      <c r="H39" s="121">
        <v>123523.88099999999</v>
      </c>
      <c r="I39" s="120">
        <v>192867.929</v>
      </c>
      <c r="J39" s="121">
        <v>13365</v>
      </c>
      <c r="K39" s="121">
        <v>22292</v>
      </c>
      <c r="L39" s="121">
        <v>24324</v>
      </c>
      <c r="M39" s="120">
        <v>24348</v>
      </c>
    </row>
    <row r="40" spans="1:13" ht="16.5" customHeight="1">
      <c r="A40" s="585" t="s">
        <v>110</v>
      </c>
      <c r="B40" s="121">
        <v>1698.562245226</v>
      </c>
      <c r="C40" s="121">
        <v>7192.2439305070002</v>
      </c>
      <c r="D40" s="121">
        <v>4040.4777064169998</v>
      </c>
      <c r="E40" s="120">
        <v>20524.552289144998</v>
      </c>
      <c r="F40" s="121">
        <v>497524.54499999998</v>
      </c>
      <c r="G40" s="121">
        <v>813295.22699999996</v>
      </c>
      <c r="H40" s="121">
        <v>229558.19200000001</v>
      </c>
      <c r="I40" s="120">
        <v>1077700.932</v>
      </c>
      <c r="J40" s="121">
        <v>42567</v>
      </c>
      <c r="K40" s="121">
        <v>130625</v>
      </c>
      <c r="L40" s="121">
        <v>60144</v>
      </c>
      <c r="M40" s="120">
        <v>173989</v>
      </c>
    </row>
    <row r="41" spans="1:13" ht="16.5" customHeight="1">
      <c r="A41" s="585" t="s">
        <v>144</v>
      </c>
      <c r="B41" s="121">
        <v>104.552192351</v>
      </c>
      <c r="C41" s="121">
        <v>229.717101353</v>
      </c>
      <c r="D41" s="121">
        <v>281.66679640400002</v>
      </c>
      <c r="E41" s="120">
        <v>377.914012195</v>
      </c>
      <c r="F41" s="121">
        <v>6316.3190000000004</v>
      </c>
      <c r="G41" s="121">
        <v>6049.232</v>
      </c>
      <c r="H41" s="121">
        <v>7302.9080000000004</v>
      </c>
      <c r="I41" s="120">
        <v>8332.5990000000002</v>
      </c>
      <c r="J41" s="121">
        <v>3526</v>
      </c>
      <c r="K41" s="121">
        <v>10191</v>
      </c>
      <c r="L41" s="121">
        <v>10264</v>
      </c>
      <c r="M41" s="120">
        <v>7905</v>
      </c>
    </row>
    <row r="42" spans="1:13" ht="16.5" customHeight="1">
      <c r="A42" s="585" t="s">
        <v>112</v>
      </c>
      <c r="B42" s="121">
        <v>8942.2343588530002</v>
      </c>
      <c r="C42" s="121">
        <v>43360.566894050004</v>
      </c>
      <c r="D42" s="121">
        <v>44405.226330550999</v>
      </c>
      <c r="E42" s="120">
        <v>86001.873742903001</v>
      </c>
      <c r="F42" s="121">
        <v>1717529.4129999999</v>
      </c>
      <c r="G42" s="121">
        <v>2202276.1800000002</v>
      </c>
      <c r="H42" s="121">
        <v>1925773.0959999999</v>
      </c>
      <c r="I42" s="120">
        <v>3217441.8160000001</v>
      </c>
      <c r="J42" s="121">
        <v>251353</v>
      </c>
      <c r="K42" s="121">
        <v>927959</v>
      </c>
      <c r="L42" s="121">
        <v>1066858</v>
      </c>
      <c r="M42" s="120">
        <v>1428739</v>
      </c>
    </row>
    <row r="43" spans="1:13" ht="16.5" customHeight="1">
      <c r="A43" s="456" t="s">
        <v>1785</v>
      </c>
      <c r="B43" s="121">
        <v>279418.82120359398</v>
      </c>
      <c r="C43" s="121">
        <v>878832.25433052098</v>
      </c>
      <c r="D43" s="121">
        <v>983714.333984536</v>
      </c>
      <c r="E43" s="120">
        <v>2411951.8693916802</v>
      </c>
      <c r="F43" s="121">
        <v>109143376.323</v>
      </c>
      <c r="G43" s="121">
        <v>120221744.04099999</v>
      </c>
      <c r="H43" s="121">
        <v>118056390.76899999</v>
      </c>
      <c r="I43" s="120">
        <v>209018584.97499999</v>
      </c>
      <c r="J43" s="121">
        <v>7350497</v>
      </c>
      <c r="K43" s="121">
        <v>17756694</v>
      </c>
      <c r="L43" s="121">
        <v>19532972</v>
      </c>
      <c r="M43" s="120">
        <v>29681443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F7" sqref="F7"/>
    </sheetView>
  </sheetViews>
  <sheetFormatPr defaultColWidth="9.140625" defaultRowHeight="17.25"/>
  <cols>
    <col min="1" max="1" width="26" style="459" customWidth="1"/>
    <col min="2" max="2" width="9.28515625" style="458" customWidth="1"/>
    <col min="3" max="5" width="9.28515625" style="457" customWidth="1"/>
    <col min="6" max="13" width="9.28515625" style="455" customWidth="1"/>
    <col min="14" max="16384" width="9.140625" style="455"/>
  </cols>
  <sheetData>
    <row r="1" spans="1:13" ht="16.5" customHeight="1">
      <c r="A1" s="1328" t="s">
        <v>116</v>
      </c>
      <c r="B1" s="1325" t="s">
        <v>31</v>
      </c>
      <c r="C1" s="1326"/>
      <c r="D1" s="1326"/>
      <c r="E1" s="1327"/>
      <c r="F1" s="1325" t="s">
        <v>1493</v>
      </c>
      <c r="G1" s="1326"/>
      <c r="H1" s="1326"/>
      <c r="I1" s="1327"/>
      <c r="J1" s="1325" t="s">
        <v>1492</v>
      </c>
      <c r="K1" s="1326"/>
      <c r="L1" s="1326"/>
      <c r="M1" s="1326"/>
    </row>
    <row r="2" spans="1:13" ht="16.5" customHeight="1">
      <c r="A2" s="1329"/>
      <c r="B2" s="122" t="s">
        <v>1507</v>
      </c>
      <c r="C2" s="122" t="s">
        <v>2037</v>
      </c>
      <c r="D2" s="122" t="s">
        <v>2194</v>
      </c>
      <c r="E2" s="123" t="s">
        <v>2416</v>
      </c>
      <c r="F2" s="122" t="s">
        <v>1507</v>
      </c>
      <c r="G2" s="122" t="s">
        <v>2037</v>
      </c>
      <c r="H2" s="122" t="s">
        <v>2194</v>
      </c>
      <c r="I2" s="123" t="s">
        <v>2416</v>
      </c>
      <c r="J2" s="122" t="s">
        <v>1507</v>
      </c>
      <c r="K2" s="122" t="s">
        <v>2037</v>
      </c>
      <c r="L2" s="122" t="s">
        <v>2194</v>
      </c>
      <c r="M2" s="123" t="s">
        <v>2416</v>
      </c>
    </row>
    <row r="3" spans="1:13" ht="16.5" customHeight="1">
      <c r="A3" s="585" t="s">
        <v>146</v>
      </c>
      <c r="B3" s="121">
        <v>510.09660317800001</v>
      </c>
      <c r="C3" s="121">
        <v>2659.3734847579999</v>
      </c>
      <c r="D3" s="121">
        <v>2490.9947564730001</v>
      </c>
      <c r="E3" s="120">
        <v>3867.4717776530001</v>
      </c>
      <c r="F3" s="121">
        <v>29091.348999999998</v>
      </c>
      <c r="G3" s="121">
        <v>80845.900999999998</v>
      </c>
      <c r="H3" s="121">
        <v>60724.491999999998</v>
      </c>
      <c r="I3" s="120">
        <v>77038.611000000004</v>
      </c>
      <c r="J3" s="121">
        <v>9174</v>
      </c>
      <c r="K3" s="121">
        <v>46057</v>
      </c>
      <c r="L3" s="121">
        <v>37000</v>
      </c>
      <c r="M3" s="120">
        <v>63953</v>
      </c>
    </row>
    <row r="4" spans="1:13" ht="16.5" customHeight="1">
      <c r="A4" s="585" t="s">
        <v>135</v>
      </c>
      <c r="B4" s="121"/>
      <c r="C4" s="121"/>
      <c r="D4" s="121">
        <v>2035.5226328849999</v>
      </c>
      <c r="E4" s="120">
        <v>887.41517417499995</v>
      </c>
      <c r="F4" s="121"/>
      <c r="G4" s="121"/>
      <c r="H4" s="121">
        <v>75377.626000000004</v>
      </c>
      <c r="I4" s="120">
        <v>21712.632000000001</v>
      </c>
      <c r="J4" s="121"/>
      <c r="K4" s="121"/>
      <c r="L4" s="121">
        <v>1162</v>
      </c>
      <c r="M4" s="120">
        <v>639</v>
      </c>
    </row>
    <row r="5" spans="1:13" ht="16.5" customHeight="1">
      <c r="A5" s="585" t="s">
        <v>106</v>
      </c>
      <c r="B5" s="121">
        <v>466.82506481199999</v>
      </c>
      <c r="C5" s="121">
        <v>2010.4616480100001</v>
      </c>
      <c r="D5" s="121">
        <v>525.20652282499998</v>
      </c>
      <c r="E5" s="120">
        <v>959.63101906199995</v>
      </c>
      <c r="F5" s="121">
        <v>44861.824000000001</v>
      </c>
      <c r="G5" s="121">
        <v>65610.913</v>
      </c>
      <c r="H5" s="121">
        <v>15403.981</v>
      </c>
      <c r="I5" s="120">
        <v>25597.420999999998</v>
      </c>
      <c r="J5" s="121">
        <v>13577</v>
      </c>
      <c r="K5" s="121">
        <v>21126</v>
      </c>
      <c r="L5" s="121">
        <v>10749</v>
      </c>
      <c r="M5" s="120">
        <v>13016</v>
      </c>
    </row>
    <row r="6" spans="1:13" ht="16.5" customHeight="1">
      <c r="A6" s="585" t="s">
        <v>131</v>
      </c>
      <c r="B6" s="121">
        <v>680.28716713100005</v>
      </c>
      <c r="C6" s="121">
        <v>6255.1469019659999</v>
      </c>
      <c r="D6" s="121">
        <v>5086.0247980539998</v>
      </c>
      <c r="E6" s="120">
        <v>14633.359868330999</v>
      </c>
      <c r="F6" s="121">
        <v>53361.213000000003</v>
      </c>
      <c r="G6" s="121">
        <v>197814.79500000001</v>
      </c>
      <c r="H6" s="121">
        <v>146222.291</v>
      </c>
      <c r="I6" s="120">
        <v>341548.78499999997</v>
      </c>
      <c r="J6" s="121">
        <v>16101</v>
      </c>
      <c r="K6" s="121">
        <v>85128</v>
      </c>
      <c r="L6" s="121">
        <v>71606</v>
      </c>
      <c r="M6" s="120">
        <v>90427</v>
      </c>
    </row>
    <row r="7" spans="1:13" ht="16.5" customHeight="1">
      <c r="A7" s="585" t="s">
        <v>125</v>
      </c>
      <c r="B7" s="121">
        <v>9306.2581739319994</v>
      </c>
      <c r="C7" s="121">
        <v>25568.226982644999</v>
      </c>
      <c r="D7" s="121">
        <v>32634.864062312001</v>
      </c>
      <c r="E7" s="120">
        <v>52497.621011531999</v>
      </c>
      <c r="F7" s="121">
        <v>2913234.21</v>
      </c>
      <c r="G7" s="121">
        <v>2170120.9160000002</v>
      </c>
      <c r="H7" s="121">
        <v>2617520.4240000001</v>
      </c>
      <c r="I7" s="120">
        <v>3455929.165</v>
      </c>
      <c r="J7" s="121">
        <v>288576</v>
      </c>
      <c r="K7" s="121">
        <v>423700</v>
      </c>
      <c r="L7" s="121">
        <v>511623</v>
      </c>
      <c r="M7" s="120">
        <v>719161</v>
      </c>
    </row>
    <row r="8" spans="1:13" ht="16.5" customHeight="1">
      <c r="A8" s="585" t="s">
        <v>338</v>
      </c>
      <c r="B8" s="121"/>
      <c r="C8" s="121"/>
      <c r="D8" s="121"/>
      <c r="E8" s="120"/>
      <c r="F8" s="121"/>
      <c r="G8" s="121"/>
      <c r="H8" s="121"/>
      <c r="I8" s="120"/>
      <c r="J8" s="121"/>
      <c r="K8" s="121"/>
      <c r="L8" s="121"/>
      <c r="M8" s="120"/>
    </row>
    <row r="9" spans="1:13" ht="16.5" customHeight="1">
      <c r="A9" s="585" t="s">
        <v>108</v>
      </c>
      <c r="B9" s="121">
        <v>5494.5834034170002</v>
      </c>
      <c r="C9" s="121">
        <v>24368.792715788</v>
      </c>
      <c r="D9" s="121">
        <v>34025.7845968744</v>
      </c>
      <c r="E9" s="120">
        <v>62242.818119356998</v>
      </c>
      <c r="F9" s="121">
        <v>7174842.9869999997</v>
      </c>
      <c r="G9" s="121">
        <v>5684934.0779999997</v>
      </c>
      <c r="H9" s="121">
        <v>22418232.427999999</v>
      </c>
      <c r="I9" s="120">
        <v>6277508.0279999999</v>
      </c>
      <c r="J9" s="121">
        <v>258866</v>
      </c>
      <c r="K9" s="121">
        <v>394105</v>
      </c>
      <c r="L9" s="121">
        <v>195964</v>
      </c>
      <c r="M9" s="120">
        <v>458573</v>
      </c>
    </row>
    <row r="10" spans="1:13" ht="16.5" customHeight="1">
      <c r="A10" s="585" t="s">
        <v>127</v>
      </c>
      <c r="B10" s="121">
        <v>2911.9467311150001</v>
      </c>
      <c r="C10" s="121">
        <v>18628.725590239999</v>
      </c>
      <c r="D10" s="121">
        <v>15963.51676163</v>
      </c>
      <c r="E10" s="120">
        <v>37357.313943052999</v>
      </c>
      <c r="F10" s="121">
        <v>1435255.2109999999</v>
      </c>
      <c r="G10" s="121">
        <v>3233913.9730000002</v>
      </c>
      <c r="H10" s="121">
        <v>2268297.4010000001</v>
      </c>
      <c r="I10" s="120">
        <v>4080027.872</v>
      </c>
      <c r="J10" s="121">
        <v>171098</v>
      </c>
      <c r="K10" s="121">
        <v>376859</v>
      </c>
      <c r="L10" s="121">
        <v>299820</v>
      </c>
      <c r="M10" s="120">
        <v>528024</v>
      </c>
    </row>
    <row r="11" spans="1:13" ht="16.5" customHeight="1">
      <c r="A11" s="585" t="s">
        <v>155</v>
      </c>
      <c r="B11" s="121">
        <v>484.51417974499998</v>
      </c>
      <c r="C11" s="121">
        <v>1365.46966787</v>
      </c>
      <c r="D11" s="121">
        <v>790.11768075700002</v>
      </c>
      <c r="E11" s="120">
        <v>957.19131961200003</v>
      </c>
      <c r="F11" s="121">
        <v>114380.54</v>
      </c>
      <c r="G11" s="121">
        <v>120455.939</v>
      </c>
      <c r="H11" s="121">
        <v>55978.705000000002</v>
      </c>
      <c r="I11" s="120">
        <v>53134.788999999997</v>
      </c>
      <c r="J11" s="121">
        <v>17031</v>
      </c>
      <c r="K11" s="121">
        <v>24125</v>
      </c>
      <c r="L11" s="121">
        <v>12001</v>
      </c>
      <c r="M11" s="120">
        <v>10083</v>
      </c>
    </row>
    <row r="12" spans="1:13" ht="16.5" customHeight="1">
      <c r="A12" s="585" t="s">
        <v>154</v>
      </c>
      <c r="B12" s="121">
        <v>617.500223366</v>
      </c>
      <c r="C12" s="121"/>
      <c r="D12" s="121"/>
      <c r="E12" s="120"/>
      <c r="F12" s="121">
        <v>137552.42600000001</v>
      </c>
      <c r="G12" s="121"/>
      <c r="H12" s="121"/>
      <c r="I12" s="120"/>
      <c r="J12" s="121">
        <v>23604</v>
      </c>
      <c r="K12" s="121"/>
      <c r="L12" s="121"/>
      <c r="M12" s="120"/>
    </row>
    <row r="13" spans="1:13" ht="16.5" customHeight="1">
      <c r="A13" s="585" t="s">
        <v>152</v>
      </c>
      <c r="B13" s="121">
        <v>1842.4892872759999</v>
      </c>
      <c r="C13" s="121">
        <v>6875.546907934</v>
      </c>
      <c r="D13" s="121">
        <v>5448.3333393399998</v>
      </c>
      <c r="E13" s="120">
        <v>13073.555887824999</v>
      </c>
      <c r="F13" s="121">
        <v>176599.98699999999</v>
      </c>
      <c r="G13" s="121">
        <v>210950.36900000001</v>
      </c>
      <c r="H13" s="121">
        <v>163424.88500000001</v>
      </c>
      <c r="I13" s="120">
        <v>333344.91499999998</v>
      </c>
      <c r="J13" s="121">
        <v>22441</v>
      </c>
      <c r="K13" s="121">
        <v>112711</v>
      </c>
      <c r="L13" s="121">
        <v>122790</v>
      </c>
      <c r="M13" s="120">
        <v>203365</v>
      </c>
    </row>
    <row r="14" spans="1:13" ht="16.5" customHeight="1">
      <c r="A14" s="585" t="s">
        <v>153</v>
      </c>
      <c r="B14" s="121">
        <v>541.67421826600003</v>
      </c>
      <c r="C14" s="121">
        <v>1310.304613092</v>
      </c>
      <c r="D14" s="121">
        <v>3324.910524459</v>
      </c>
      <c r="E14" s="120">
        <v>3540.818649374</v>
      </c>
      <c r="F14" s="121">
        <v>129622.317</v>
      </c>
      <c r="G14" s="121">
        <v>99179.341</v>
      </c>
      <c r="H14" s="121">
        <v>137070.02799999999</v>
      </c>
      <c r="I14" s="120">
        <v>137074.92800000001</v>
      </c>
      <c r="J14" s="121">
        <v>14843</v>
      </c>
      <c r="K14" s="121">
        <v>34371</v>
      </c>
      <c r="L14" s="121">
        <v>34755</v>
      </c>
      <c r="M14" s="120">
        <v>62637</v>
      </c>
    </row>
    <row r="15" spans="1:13" ht="16.5" customHeight="1">
      <c r="A15" s="585" t="s">
        <v>120</v>
      </c>
      <c r="B15" s="121">
        <v>3459.9607480650002</v>
      </c>
      <c r="C15" s="121">
        <v>10153.488221418</v>
      </c>
      <c r="D15" s="121">
        <v>12686.081444295</v>
      </c>
      <c r="E15" s="120">
        <v>27212.526876241998</v>
      </c>
      <c r="F15" s="121">
        <v>1088633.443</v>
      </c>
      <c r="G15" s="121">
        <v>1066573.5430000001</v>
      </c>
      <c r="H15" s="121">
        <v>1303799.2139999999</v>
      </c>
      <c r="I15" s="120">
        <v>1712685.4069999999</v>
      </c>
      <c r="J15" s="121">
        <v>98583</v>
      </c>
      <c r="K15" s="121">
        <v>225676</v>
      </c>
      <c r="L15" s="121">
        <v>256905</v>
      </c>
      <c r="M15" s="120">
        <v>396473</v>
      </c>
    </row>
    <row r="16" spans="1:13" ht="16.5" customHeight="1">
      <c r="A16" s="585" t="s">
        <v>118</v>
      </c>
      <c r="B16" s="121">
        <v>431.28583551600002</v>
      </c>
      <c r="C16" s="121">
        <v>4360.2309533529997</v>
      </c>
      <c r="D16" s="121">
        <v>7315.8263719070001</v>
      </c>
      <c r="E16" s="120">
        <v>10938.329121801</v>
      </c>
      <c r="F16" s="121">
        <v>64532.366999999998</v>
      </c>
      <c r="G16" s="121">
        <v>136075.81899999999</v>
      </c>
      <c r="H16" s="121">
        <v>243607.647</v>
      </c>
      <c r="I16" s="120">
        <v>336228.43099999998</v>
      </c>
      <c r="J16" s="121">
        <v>20320</v>
      </c>
      <c r="K16" s="121">
        <v>98859</v>
      </c>
      <c r="L16" s="121">
        <v>173875</v>
      </c>
      <c r="M16" s="120">
        <v>250548</v>
      </c>
    </row>
    <row r="17" spans="1:13" ht="16.5" customHeight="1">
      <c r="A17" s="585" t="s">
        <v>129</v>
      </c>
      <c r="B17" s="121">
        <v>421.22078052199998</v>
      </c>
      <c r="C17" s="121">
        <v>2977.3688655300002</v>
      </c>
      <c r="D17" s="121">
        <v>2624.6527990449999</v>
      </c>
      <c r="E17" s="120">
        <v>4606.4614225920004</v>
      </c>
      <c r="F17" s="121">
        <v>34008.661999999997</v>
      </c>
      <c r="G17" s="121">
        <v>54271.932000000001</v>
      </c>
      <c r="H17" s="121">
        <v>38854.292000000001</v>
      </c>
      <c r="I17" s="120">
        <v>56022.461000000003</v>
      </c>
      <c r="J17" s="121">
        <v>12028</v>
      </c>
      <c r="K17" s="121">
        <v>82065</v>
      </c>
      <c r="L17" s="121">
        <v>54294</v>
      </c>
      <c r="M17" s="120">
        <v>98799</v>
      </c>
    </row>
    <row r="18" spans="1:13" ht="16.5" customHeight="1">
      <c r="A18" s="585" t="s">
        <v>117</v>
      </c>
      <c r="B18" s="121">
        <v>5029.7274272080003</v>
      </c>
      <c r="C18" s="121">
        <v>6448.3455691979998</v>
      </c>
      <c r="D18" s="121">
        <v>7867.4130310700002</v>
      </c>
      <c r="E18" s="120">
        <v>19187.730809368</v>
      </c>
      <c r="F18" s="121">
        <v>3027454.7439999999</v>
      </c>
      <c r="G18" s="121">
        <v>1545104.9639999999</v>
      </c>
      <c r="H18" s="121">
        <v>1560290.1470000001</v>
      </c>
      <c r="I18" s="120">
        <v>2893050.1770000001</v>
      </c>
      <c r="J18" s="121">
        <v>210509</v>
      </c>
      <c r="K18" s="121">
        <v>211101</v>
      </c>
      <c r="L18" s="121">
        <v>165824</v>
      </c>
      <c r="M18" s="120">
        <v>263693</v>
      </c>
    </row>
    <row r="19" spans="1:13" ht="16.5" customHeight="1">
      <c r="A19" s="585" t="s">
        <v>111</v>
      </c>
      <c r="B19" s="121">
        <v>1028.6926579379999</v>
      </c>
      <c r="C19" s="121">
        <v>2899.9658067720002</v>
      </c>
      <c r="D19" s="121">
        <v>3269.0815838929998</v>
      </c>
      <c r="E19" s="120">
        <v>7275.7190282900001</v>
      </c>
      <c r="F19" s="121">
        <v>188023.61300000001</v>
      </c>
      <c r="G19" s="121">
        <v>138135.13699999999</v>
      </c>
      <c r="H19" s="121">
        <v>133564.63099999999</v>
      </c>
      <c r="I19" s="120">
        <v>211430.90900000001</v>
      </c>
      <c r="J19" s="121">
        <v>38456</v>
      </c>
      <c r="K19" s="121">
        <v>59020</v>
      </c>
      <c r="L19" s="121">
        <v>60859</v>
      </c>
      <c r="M19" s="120">
        <v>91754</v>
      </c>
    </row>
    <row r="20" spans="1:13" ht="16.5" customHeight="1">
      <c r="A20" s="585" t="s">
        <v>138</v>
      </c>
      <c r="B20" s="121">
        <v>4294.5978994589996</v>
      </c>
      <c r="C20" s="121">
        <v>14355.764813997999</v>
      </c>
      <c r="D20" s="121">
        <v>21107.690981920001</v>
      </c>
      <c r="E20" s="120">
        <v>32378.480584754001</v>
      </c>
      <c r="F20" s="121">
        <v>565281.93400000001</v>
      </c>
      <c r="G20" s="121">
        <v>536166.66500000004</v>
      </c>
      <c r="H20" s="121">
        <v>648876.49</v>
      </c>
      <c r="I20" s="120">
        <v>815303.39599999995</v>
      </c>
      <c r="J20" s="121">
        <v>694746</v>
      </c>
      <c r="K20" s="121">
        <v>289653</v>
      </c>
      <c r="L20" s="121">
        <v>347536</v>
      </c>
      <c r="M20" s="120">
        <v>492501</v>
      </c>
    </row>
    <row r="21" spans="1:13" ht="16.5" customHeight="1">
      <c r="A21" s="585" t="s">
        <v>143</v>
      </c>
      <c r="B21" s="121">
        <v>3392.9691580220001</v>
      </c>
      <c r="C21" s="121">
        <v>3076.6702737760002</v>
      </c>
      <c r="D21" s="121">
        <v>3296.3221861030001</v>
      </c>
      <c r="E21" s="120">
        <v>5727.6958265800004</v>
      </c>
      <c r="F21" s="121">
        <v>1404187.017</v>
      </c>
      <c r="G21" s="121">
        <v>391709.26799999998</v>
      </c>
      <c r="H21" s="121">
        <v>461943.28</v>
      </c>
      <c r="I21" s="120">
        <v>548349.79</v>
      </c>
      <c r="J21" s="121">
        <v>117255</v>
      </c>
      <c r="K21" s="121">
        <v>76931</v>
      </c>
      <c r="L21" s="121">
        <v>80144</v>
      </c>
      <c r="M21" s="120">
        <v>71920</v>
      </c>
    </row>
    <row r="22" spans="1:13" ht="16.5" customHeight="1">
      <c r="A22" s="585" t="s">
        <v>133</v>
      </c>
      <c r="B22" s="121">
        <v>1052.375760655</v>
      </c>
      <c r="C22" s="121">
        <v>1114.3641927799999</v>
      </c>
      <c r="D22" s="121">
        <v>1736.22821451</v>
      </c>
      <c r="E22" s="120">
        <v>2389.392089723</v>
      </c>
      <c r="F22" s="121">
        <v>645148.63</v>
      </c>
      <c r="G22" s="121">
        <v>194271.81200000001</v>
      </c>
      <c r="H22" s="121">
        <v>352245.63500000001</v>
      </c>
      <c r="I22" s="120">
        <v>351640.103</v>
      </c>
      <c r="J22" s="121">
        <v>58099</v>
      </c>
      <c r="K22" s="121">
        <v>37706</v>
      </c>
      <c r="L22" s="121">
        <v>59333</v>
      </c>
      <c r="M22" s="120">
        <v>52494</v>
      </c>
    </row>
    <row r="23" spans="1:13" ht="16.5" customHeight="1">
      <c r="A23" s="585" t="s">
        <v>128</v>
      </c>
      <c r="B23" s="121">
        <v>1327.330972231</v>
      </c>
      <c r="C23" s="121">
        <v>6320.4433062529997</v>
      </c>
      <c r="D23" s="121">
        <v>6321.3349022709999</v>
      </c>
      <c r="E23" s="120">
        <v>12041.348671861</v>
      </c>
      <c r="F23" s="121">
        <v>368992.69699999999</v>
      </c>
      <c r="G23" s="121">
        <v>478364.55300000001</v>
      </c>
      <c r="H23" s="121">
        <v>415614.70600000001</v>
      </c>
      <c r="I23" s="120">
        <v>730147.73899999994</v>
      </c>
      <c r="J23" s="121">
        <v>53705</v>
      </c>
      <c r="K23" s="121">
        <v>126657</v>
      </c>
      <c r="L23" s="121">
        <v>138671</v>
      </c>
      <c r="M23" s="120">
        <v>175849</v>
      </c>
    </row>
    <row r="24" spans="1:13" ht="16.5" customHeight="1">
      <c r="A24" s="585" t="s">
        <v>134</v>
      </c>
      <c r="B24" s="121">
        <v>132.33862924900001</v>
      </c>
      <c r="C24" s="121">
        <v>1029.567441056</v>
      </c>
      <c r="D24" s="121">
        <v>1107.2992519940001</v>
      </c>
      <c r="E24" s="120">
        <v>2471.4757453319999</v>
      </c>
      <c r="F24" s="121">
        <v>65077.167999999998</v>
      </c>
      <c r="G24" s="121">
        <v>161255.99600000001</v>
      </c>
      <c r="H24" s="121">
        <v>152927.46799999999</v>
      </c>
      <c r="I24" s="120">
        <v>242868.432</v>
      </c>
      <c r="J24" s="121">
        <v>7472</v>
      </c>
      <c r="K24" s="121">
        <v>36014</v>
      </c>
      <c r="L24" s="121">
        <v>32348</v>
      </c>
      <c r="M24" s="120">
        <v>47116</v>
      </c>
    </row>
    <row r="25" spans="1:13" ht="16.5" customHeight="1">
      <c r="A25" s="585" t="s">
        <v>119</v>
      </c>
      <c r="B25" s="121">
        <v>3084.9235354299999</v>
      </c>
      <c r="C25" s="121">
        <v>38107.822291392004</v>
      </c>
      <c r="D25" s="121">
        <v>56828.600086633</v>
      </c>
      <c r="E25" s="120">
        <v>97036.084613761996</v>
      </c>
      <c r="F25" s="121">
        <v>1311426.2609999999</v>
      </c>
      <c r="G25" s="121">
        <v>5085656.7240000004</v>
      </c>
      <c r="H25" s="121">
        <v>5692435.6179999998</v>
      </c>
      <c r="I25" s="120">
        <v>6759117.8669999996</v>
      </c>
      <c r="J25" s="121">
        <v>135256</v>
      </c>
      <c r="K25" s="121">
        <v>1555975</v>
      </c>
      <c r="L25" s="121">
        <v>3137679</v>
      </c>
      <c r="M25" s="120">
        <v>2188419</v>
      </c>
    </row>
    <row r="26" spans="1:13" ht="16.5" customHeight="1">
      <c r="A26" s="585" t="s">
        <v>121</v>
      </c>
      <c r="B26" s="121">
        <v>732.93683103700005</v>
      </c>
      <c r="C26" s="121">
        <v>6554.5617238369996</v>
      </c>
      <c r="D26" s="121">
        <v>5753.0056582110001</v>
      </c>
      <c r="E26" s="120">
        <v>14563.447035976</v>
      </c>
      <c r="F26" s="121">
        <v>295415.30099999998</v>
      </c>
      <c r="G26" s="121">
        <v>631354.57900000003</v>
      </c>
      <c r="H26" s="121">
        <v>402809.299</v>
      </c>
      <c r="I26" s="120">
        <v>625649.99199999997</v>
      </c>
      <c r="J26" s="121">
        <v>43647</v>
      </c>
      <c r="K26" s="121">
        <v>1775221</v>
      </c>
      <c r="L26" s="121">
        <v>439401</v>
      </c>
      <c r="M26" s="120">
        <v>453670</v>
      </c>
    </row>
    <row r="27" spans="1:13" ht="16.5" customHeight="1">
      <c r="A27" s="585" t="s">
        <v>113</v>
      </c>
      <c r="B27" s="121">
        <v>2272.2500281960001</v>
      </c>
      <c r="C27" s="121">
        <v>12669.365877902001</v>
      </c>
      <c r="D27" s="121">
        <v>41984.466821233</v>
      </c>
      <c r="E27" s="120">
        <v>76175.093231200997</v>
      </c>
      <c r="F27" s="121">
        <v>531115.38800000004</v>
      </c>
      <c r="G27" s="121">
        <v>1850623.673</v>
      </c>
      <c r="H27" s="121">
        <v>3918005.2629999998</v>
      </c>
      <c r="I27" s="120">
        <v>5904816.9720000001</v>
      </c>
      <c r="J27" s="121">
        <v>142001</v>
      </c>
      <c r="K27" s="121">
        <v>327108</v>
      </c>
      <c r="L27" s="121">
        <v>609366</v>
      </c>
      <c r="M27" s="120">
        <v>997308</v>
      </c>
    </row>
    <row r="28" spans="1:13" ht="16.5" customHeight="1">
      <c r="A28" s="585" t="s">
        <v>107</v>
      </c>
      <c r="B28" s="121">
        <v>2116.1078023509999</v>
      </c>
      <c r="C28" s="121">
        <v>31388.690445083001</v>
      </c>
      <c r="D28" s="121">
        <v>5535.2741269010003</v>
      </c>
      <c r="E28" s="120">
        <v>13440.606774907001</v>
      </c>
      <c r="F28" s="121">
        <v>168081.728</v>
      </c>
      <c r="G28" s="121">
        <v>595957.88500000001</v>
      </c>
      <c r="H28" s="121">
        <v>198647.71599999999</v>
      </c>
      <c r="I28" s="120">
        <v>322803.54100000003</v>
      </c>
      <c r="J28" s="121">
        <v>42068</v>
      </c>
      <c r="K28" s="121">
        <v>68423</v>
      </c>
      <c r="L28" s="121">
        <v>97125</v>
      </c>
      <c r="M28" s="120">
        <v>97179</v>
      </c>
    </row>
    <row r="29" spans="1:13" ht="16.5" customHeight="1">
      <c r="A29" s="585" t="s">
        <v>1739</v>
      </c>
      <c r="B29" s="121"/>
      <c r="C29" s="121">
        <v>42.737578921000001</v>
      </c>
      <c r="D29" s="121">
        <v>31.696461973000002</v>
      </c>
      <c r="E29" s="120">
        <v>23.712328922000001</v>
      </c>
      <c r="F29" s="121"/>
      <c r="G29" s="121">
        <v>2660.2510000000002</v>
      </c>
      <c r="H29" s="121">
        <v>1772.4269999999999</v>
      </c>
      <c r="I29" s="120">
        <v>1227.0219999999999</v>
      </c>
      <c r="J29" s="121"/>
      <c r="K29" s="121">
        <v>261</v>
      </c>
      <c r="L29" s="121">
        <v>209</v>
      </c>
      <c r="M29" s="120">
        <v>164</v>
      </c>
    </row>
    <row r="30" spans="1:13" ht="16.5" customHeight="1">
      <c r="A30" s="585" t="s">
        <v>1675</v>
      </c>
      <c r="B30" s="121"/>
      <c r="C30" s="121">
        <v>803.59974236400001</v>
      </c>
      <c r="D30" s="121">
        <v>754.57948216800003</v>
      </c>
      <c r="E30" s="120">
        <v>1473.71847056</v>
      </c>
      <c r="F30" s="121"/>
      <c r="G30" s="121">
        <v>137113.41800000001</v>
      </c>
      <c r="H30" s="121">
        <v>128539.342</v>
      </c>
      <c r="I30" s="120">
        <v>228872.44099999999</v>
      </c>
      <c r="J30" s="121"/>
      <c r="K30" s="121">
        <v>30036</v>
      </c>
      <c r="L30" s="121">
        <v>20295</v>
      </c>
      <c r="M30" s="120">
        <v>26522</v>
      </c>
    </row>
    <row r="31" spans="1:13" ht="16.5" customHeight="1">
      <c r="A31" s="585" t="s">
        <v>122</v>
      </c>
      <c r="B31" s="121">
        <v>3848.4444485700001</v>
      </c>
      <c r="C31" s="121">
        <v>6040.766369084</v>
      </c>
      <c r="D31" s="121">
        <v>14946.937199563001</v>
      </c>
      <c r="E31" s="120">
        <v>22487.217998627999</v>
      </c>
      <c r="F31" s="121">
        <v>203440.283</v>
      </c>
      <c r="G31" s="121">
        <v>84568.978000000003</v>
      </c>
      <c r="H31" s="121">
        <v>173251.598</v>
      </c>
      <c r="I31" s="120">
        <v>222083.37599999999</v>
      </c>
      <c r="J31" s="121">
        <v>73116</v>
      </c>
      <c r="K31" s="121">
        <v>63525</v>
      </c>
      <c r="L31" s="121">
        <v>182468</v>
      </c>
      <c r="M31" s="120">
        <v>236871</v>
      </c>
    </row>
    <row r="32" spans="1:13" ht="16.5" customHeight="1">
      <c r="A32" s="585" t="s">
        <v>105</v>
      </c>
      <c r="B32" s="121">
        <v>15470.736564868001</v>
      </c>
      <c r="C32" s="121">
        <v>50608.167503037999</v>
      </c>
      <c r="D32" s="121">
        <v>55499.656576893998</v>
      </c>
      <c r="E32" s="120">
        <v>107912.51167010301</v>
      </c>
      <c r="F32" s="121">
        <v>7559869.108</v>
      </c>
      <c r="G32" s="121">
        <v>9449716.5820000004</v>
      </c>
      <c r="H32" s="121">
        <v>7984204.7139999997</v>
      </c>
      <c r="I32" s="120">
        <v>11036504.648</v>
      </c>
      <c r="J32" s="121">
        <v>423926</v>
      </c>
      <c r="K32" s="121">
        <v>1309234</v>
      </c>
      <c r="L32" s="121">
        <v>1280244</v>
      </c>
      <c r="M32" s="120">
        <v>1317529</v>
      </c>
    </row>
    <row r="33" spans="1:13" ht="16.5" customHeight="1">
      <c r="A33" s="585" t="s">
        <v>130</v>
      </c>
      <c r="B33" s="121">
        <v>1835.6399197870001</v>
      </c>
      <c r="C33" s="121">
        <v>9156.1699568620006</v>
      </c>
      <c r="D33" s="121">
        <v>7324.297402706</v>
      </c>
      <c r="E33" s="120">
        <v>17147.588142526001</v>
      </c>
      <c r="F33" s="121">
        <v>253995.35699999999</v>
      </c>
      <c r="G33" s="121">
        <v>489017.06199999998</v>
      </c>
      <c r="H33" s="121">
        <v>301088.04599999997</v>
      </c>
      <c r="I33" s="120">
        <v>687059.06400000001</v>
      </c>
      <c r="J33" s="121">
        <v>45060</v>
      </c>
      <c r="K33" s="121">
        <v>153384</v>
      </c>
      <c r="L33" s="121">
        <v>126965</v>
      </c>
      <c r="M33" s="120">
        <v>283746</v>
      </c>
    </row>
    <row r="34" spans="1:13" ht="16.5" customHeight="1">
      <c r="A34" s="585" t="s">
        <v>137</v>
      </c>
      <c r="B34" s="121">
        <v>20.779171122000001</v>
      </c>
      <c r="C34" s="121">
        <v>382.23998748600002</v>
      </c>
      <c r="D34" s="121">
        <v>347.01603341999999</v>
      </c>
      <c r="E34" s="120">
        <v>495.50654994199999</v>
      </c>
      <c r="F34" s="121">
        <v>4299.7870000000003</v>
      </c>
      <c r="G34" s="121">
        <v>17906.387999999999</v>
      </c>
      <c r="H34" s="121">
        <v>18366.580000000002</v>
      </c>
      <c r="I34" s="120">
        <v>27196.256000000001</v>
      </c>
      <c r="J34" s="121">
        <v>973</v>
      </c>
      <c r="K34" s="121">
        <v>8849</v>
      </c>
      <c r="L34" s="121">
        <v>9834</v>
      </c>
      <c r="M34" s="120">
        <v>15636</v>
      </c>
    </row>
    <row r="35" spans="1:13" ht="16.5" customHeight="1">
      <c r="A35" s="585" t="s">
        <v>132</v>
      </c>
      <c r="B35" s="121">
        <v>646.06447017599999</v>
      </c>
      <c r="C35" s="121">
        <v>1888.057811632</v>
      </c>
      <c r="D35" s="121">
        <v>1090.1402540449999</v>
      </c>
      <c r="E35" s="120">
        <v>3430.1694821390001</v>
      </c>
      <c r="F35" s="121">
        <v>91653.544999999998</v>
      </c>
      <c r="G35" s="121">
        <v>58651.353999999999</v>
      </c>
      <c r="H35" s="121">
        <v>41695.866999999998</v>
      </c>
      <c r="I35" s="120">
        <v>93110.936000000002</v>
      </c>
      <c r="J35" s="121">
        <v>25098</v>
      </c>
      <c r="K35" s="121">
        <v>44921</v>
      </c>
      <c r="L35" s="121">
        <v>31370</v>
      </c>
      <c r="M35" s="120">
        <v>3111990</v>
      </c>
    </row>
    <row r="36" spans="1:13" ht="16.5" customHeight="1">
      <c r="A36" s="585" t="s">
        <v>126</v>
      </c>
      <c r="B36" s="121">
        <v>593.01654235499996</v>
      </c>
      <c r="C36" s="121">
        <v>5556.8114344189999</v>
      </c>
      <c r="D36" s="121">
        <v>11515.611094530999</v>
      </c>
      <c r="E36" s="120">
        <v>13942.659882995</v>
      </c>
      <c r="F36" s="121">
        <v>329748.38699999999</v>
      </c>
      <c r="G36" s="121">
        <v>1115281.338</v>
      </c>
      <c r="H36" s="121">
        <v>3490217.1809999999</v>
      </c>
      <c r="I36" s="120">
        <v>3365592.8969999999</v>
      </c>
      <c r="J36" s="121">
        <v>7878</v>
      </c>
      <c r="K36" s="121">
        <v>135606</v>
      </c>
      <c r="L36" s="121">
        <v>331137</v>
      </c>
      <c r="M36" s="120">
        <v>269331</v>
      </c>
    </row>
    <row r="37" spans="1:13" ht="16.5" customHeight="1">
      <c r="A37" s="585" t="s">
        <v>124</v>
      </c>
      <c r="B37" s="121">
        <v>176.13292847</v>
      </c>
      <c r="C37" s="121">
        <v>810.84352076499999</v>
      </c>
      <c r="D37" s="121">
        <v>1167.334868659</v>
      </c>
      <c r="E37" s="120">
        <v>1307.431493539</v>
      </c>
      <c r="F37" s="121">
        <v>21470.216</v>
      </c>
      <c r="G37" s="121">
        <v>27101.243999999999</v>
      </c>
      <c r="H37" s="121">
        <v>39346.103000000003</v>
      </c>
      <c r="I37" s="120">
        <v>40607.745000000003</v>
      </c>
      <c r="J37" s="121">
        <v>7468</v>
      </c>
      <c r="K37" s="121">
        <v>14632</v>
      </c>
      <c r="L37" s="121">
        <v>23903</v>
      </c>
      <c r="M37" s="120">
        <v>27332</v>
      </c>
    </row>
    <row r="38" spans="1:13" ht="16.5" customHeight="1">
      <c r="A38" s="585" t="s">
        <v>104</v>
      </c>
      <c r="B38" s="121">
        <v>11457.904575319</v>
      </c>
      <c r="C38" s="121">
        <v>48923.716338831997</v>
      </c>
      <c r="D38" s="121">
        <v>59291.384286193999</v>
      </c>
      <c r="E38" s="120">
        <v>96048.873262441004</v>
      </c>
      <c r="F38" s="121">
        <v>3982470.2</v>
      </c>
      <c r="G38" s="121">
        <v>9578993.943</v>
      </c>
      <c r="H38" s="121">
        <v>7312561.8389999997</v>
      </c>
      <c r="I38" s="120">
        <v>7879586.3679999998</v>
      </c>
      <c r="J38" s="121">
        <v>405094</v>
      </c>
      <c r="K38" s="121">
        <v>4609090</v>
      </c>
      <c r="L38" s="121">
        <v>1994613</v>
      </c>
      <c r="M38" s="120">
        <v>2054939</v>
      </c>
    </row>
    <row r="39" spans="1:13" ht="16.5" customHeight="1">
      <c r="A39" s="585" t="s">
        <v>123</v>
      </c>
      <c r="B39" s="121">
        <v>5892.4409530009998</v>
      </c>
      <c r="C39" s="121">
        <v>18592.316295674002</v>
      </c>
      <c r="D39" s="121">
        <v>20676.25491096</v>
      </c>
      <c r="E39" s="120">
        <v>63513.239511421001</v>
      </c>
      <c r="F39" s="121">
        <v>1185212.5279999999</v>
      </c>
      <c r="G39" s="121">
        <v>891695.33299999998</v>
      </c>
      <c r="H39" s="121">
        <v>742586.35699999996</v>
      </c>
      <c r="I39" s="120">
        <v>1636299.69</v>
      </c>
      <c r="J39" s="121">
        <v>181779</v>
      </c>
      <c r="K39" s="121">
        <v>402474</v>
      </c>
      <c r="L39" s="121">
        <v>331735</v>
      </c>
      <c r="M39" s="120">
        <v>3357617</v>
      </c>
    </row>
    <row r="40" spans="1:13" ht="16.5" customHeight="1">
      <c r="A40" s="585" t="s">
        <v>141</v>
      </c>
      <c r="B40" s="121">
        <v>3365.3206465379999</v>
      </c>
      <c r="C40" s="121">
        <v>7350.864182067</v>
      </c>
      <c r="D40" s="121">
        <v>5488.7308526440002</v>
      </c>
      <c r="E40" s="120">
        <v>4828.7426786819997</v>
      </c>
      <c r="F40" s="121">
        <v>687665.33499999996</v>
      </c>
      <c r="G40" s="121">
        <v>501648.11099999998</v>
      </c>
      <c r="H40" s="121">
        <v>347587.62400000001</v>
      </c>
      <c r="I40" s="120">
        <v>204498.53700000001</v>
      </c>
      <c r="J40" s="121">
        <v>93763</v>
      </c>
      <c r="K40" s="121">
        <v>161787</v>
      </c>
      <c r="L40" s="121">
        <v>114111</v>
      </c>
      <c r="M40" s="120">
        <v>40468</v>
      </c>
    </row>
    <row r="41" spans="1:13" ht="16.5" customHeight="1">
      <c r="A41" s="585" t="s">
        <v>144</v>
      </c>
      <c r="B41" s="121">
        <v>406.00169107699998</v>
      </c>
      <c r="C41" s="121">
        <v>1035.516911748</v>
      </c>
      <c r="D41" s="121">
        <v>1172.991242348</v>
      </c>
      <c r="E41" s="120">
        <v>2131.7038618910001</v>
      </c>
      <c r="F41" s="121">
        <v>27284.903999999999</v>
      </c>
      <c r="G41" s="121">
        <v>18975.460999999999</v>
      </c>
      <c r="H41" s="121">
        <v>17915.323</v>
      </c>
      <c r="I41" s="120">
        <v>60438.347000000002</v>
      </c>
      <c r="J41" s="121">
        <v>10977</v>
      </c>
      <c r="K41" s="121">
        <v>20263</v>
      </c>
      <c r="L41" s="121">
        <v>26992</v>
      </c>
      <c r="M41" s="120">
        <v>36319</v>
      </c>
    </row>
    <row r="42" spans="1:13" ht="16.5" customHeight="1">
      <c r="A42" s="585" t="s">
        <v>112</v>
      </c>
      <c r="B42" s="121">
        <v>2869.130088765</v>
      </c>
      <c r="C42" s="121">
        <v>19174.531618419001</v>
      </c>
      <c r="D42" s="121">
        <v>21521.925469703001</v>
      </c>
      <c r="E42" s="120">
        <v>42757.859190009003</v>
      </c>
      <c r="F42" s="121">
        <v>457953.72499999998</v>
      </c>
      <c r="G42" s="121">
        <v>738453.20600000001</v>
      </c>
      <c r="H42" s="121">
        <v>770478.40599999996</v>
      </c>
      <c r="I42" s="120">
        <v>1198796.1070000001</v>
      </c>
      <c r="J42" s="121">
        <v>90827</v>
      </c>
      <c r="K42" s="121">
        <v>478823</v>
      </c>
      <c r="L42" s="121">
        <v>540821</v>
      </c>
      <c r="M42" s="120">
        <v>669845</v>
      </c>
    </row>
    <row r="43" spans="1:13" ht="16.5" customHeight="1">
      <c r="A43" s="585" t="s">
        <v>151</v>
      </c>
      <c r="B43" s="121">
        <v>3526.4326465610002</v>
      </c>
      <c r="C43" s="121">
        <v>11692.572530979</v>
      </c>
      <c r="D43" s="121">
        <v>15002.858964011</v>
      </c>
      <c r="E43" s="120">
        <v>34801.063008771998</v>
      </c>
      <c r="F43" s="121">
        <v>659789.06599999999</v>
      </c>
      <c r="G43" s="121">
        <v>764883.24800000002</v>
      </c>
      <c r="H43" s="121">
        <v>795459.25199999998</v>
      </c>
      <c r="I43" s="120">
        <v>1637061.9979999999</v>
      </c>
      <c r="J43" s="121">
        <v>112480</v>
      </c>
      <c r="K43" s="121">
        <v>204347</v>
      </c>
      <c r="L43" s="121">
        <v>257227</v>
      </c>
      <c r="M43" s="120">
        <v>439268</v>
      </c>
    </row>
    <row r="44" spans="1:13" ht="16.5" customHeight="1">
      <c r="A44" s="585" t="s">
        <v>148</v>
      </c>
      <c r="B44" s="121">
        <v>2323.833092719</v>
      </c>
      <c r="C44" s="121">
        <v>7762.2279244909996</v>
      </c>
      <c r="D44" s="121">
        <v>8671.7661710470002</v>
      </c>
      <c r="E44" s="120">
        <v>16948.424711158001</v>
      </c>
      <c r="F44" s="121">
        <v>395023.89299999998</v>
      </c>
      <c r="G44" s="121">
        <v>475052.48300000001</v>
      </c>
      <c r="H44" s="121">
        <v>502445.66800000001</v>
      </c>
      <c r="I44" s="120">
        <v>708636.81099999999</v>
      </c>
      <c r="J44" s="121">
        <v>85814</v>
      </c>
      <c r="K44" s="121">
        <v>133594</v>
      </c>
      <c r="L44" s="121">
        <v>148067</v>
      </c>
      <c r="M44" s="120">
        <v>222667</v>
      </c>
    </row>
    <row r="45" spans="1:13" ht="16.5" customHeight="1">
      <c r="A45" s="585" t="s">
        <v>150</v>
      </c>
      <c r="B45" s="121">
        <v>2751.5301340669998</v>
      </c>
      <c r="C45" s="121">
        <v>3783.7489671839999</v>
      </c>
      <c r="D45" s="121">
        <v>2587.9656083959999</v>
      </c>
      <c r="E45" s="120">
        <v>7137.5865810349997</v>
      </c>
      <c r="F45" s="121">
        <v>236326.09299999999</v>
      </c>
      <c r="G45" s="121">
        <v>204979.22500000001</v>
      </c>
      <c r="H45" s="121">
        <v>197412.66699999999</v>
      </c>
      <c r="I45" s="120">
        <v>281942.65500000003</v>
      </c>
      <c r="J45" s="121">
        <v>70970</v>
      </c>
      <c r="K45" s="121">
        <v>79691</v>
      </c>
      <c r="L45" s="121">
        <v>50473</v>
      </c>
      <c r="M45" s="120">
        <v>76217</v>
      </c>
    </row>
    <row r="46" spans="1:13" ht="16.5" customHeight="1">
      <c r="A46" s="456" t="s">
        <v>1785</v>
      </c>
      <c r="B46" s="121">
        <v>106816.30099151201</v>
      </c>
      <c r="C46" s="121">
        <v>424103.586968616</v>
      </c>
      <c r="D46" s="121">
        <v>506849.70001485699</v>
      </c>
      <c r="E46" s="120">
        <v>951849.59742712602</v>
      </c>
      <c r="F46" s="121">
        <v>38062383.443999998</v>
      </c>
      <c r="G46" s="121">
        <v>49286046.399999999</v>
      </c>
      <c r="H46" s="121">
        <v>66346802.660999998</v>
      </c>
      <c r="I46" s="120">
        <v>65622547.261</v>
      </c>
      <c r="J46" s="121">
        <v>4144679</v>
      </c>
      <c r="K46" s="121">
        <v>14339108</v>
      </c>
      <c r="L46" s="121">
        <v>12421294</v>
      </c>
      <c r="M46" s="120">
        <v>20014062</v>
      </c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B5"/>
  <sheetViews>
    <sheetView rightToLeft="1" zoomScaleNormal="100" workbookViewId="0">
      <pane xSplit="1" topLeftCell="J1" activePane="topRight" state="frozen"/>
      <selection pane="topRight" activeCell="AB1" sqref="AB1"/>
    </sheetView>
  </sheetViews>
  <sheetFormatPr defaultRowHeight="15"/>
  <cols>
    <col min="1" max="1" width="19" style="664" bestFit="1" customWidth="1"/>
    <col min="2" max="27" width="8.7109375" customWidth="1"/>
  </cols>
  <sheetData>
    <row r="1" spans="1:28" s="665" customFormat="1" ht="24.75" customHeight="1">
      <c r="A1" s="669" t="s">
        <v>163</v>
      </c>
      <c r="B1" s="670" t="s">
        <v>2463</v>
      </c>
      <c r="C1" s="670" t="s">
        <v>2462</v>
      </c>
      <c r="D1" s="670" t="s">
        <v>2461</v>
      </c>
      <c r="E1" s="670" t="s">
        <v>2255</v>
      </c>
      <c r="F1" s="670" t="s">
        <v>2256</v>
      </c>
      <c r="G1" s="670" t="s">
        <v>2257</v>
      </c>
      <c r="H1" s="670" t="s">
        <v>2258</v>
      </c>
      <c r="I1" s="670" t="s">
        <v>2236</v>
      </c>
      <c r="J1" s="670" t="s">
        <v>2237</v>
      </c>
      <c r="K1" s="670" t="s">
        <v>2238</v>
      </c>
      <c r="L1" s="670" t="s">
        <v>2239</v>
      </c>
      <c r="M1" s="670" t="s">
        <v>2240</v>
      </c>
      <c r="N1" s="670" t="s">
        <v>2241</v>
      </c>
      <c r="O1" s="670" t="s">
        <v>2242</v>
      </c>
      <c r="P1" s="670" t="s">
        <v>2243</v>
      </c>
      <c r="Q1" s="670" t="s">
        <v>2244</v>
      </c>
      <c r="R1" s="670" t="s">
        <v>2245</v>
      </c>
      <c r="S1" s="670" t="s">
        <v>2246</v>
      </c>
      <c r="T1" s="670" t="s">
        <v>2247</v>
      </c>
      <c r="U1" s="670" t="s">
        <v>2248</v>
      </c>
      <c r="V1" s="670" t="s">
        <v>2249</v>
      </c>
      <c r="W1" s="670" t="s">
        <v>2250</v>
      </c>
      <c r="X1" s="670" t="s">
        <v>2251</v>
      </c>
      <c r="Y1" s="670" t="s">
        <v>2252</v>
      </c>
      <c r="Z1" s="670" t="s">
        <v>2253</v>
      </c>
      <c r="AA1" s="670" t="s">
        <v>2254</v>
      </c>
      <c r="AB1" s="670" t="s">
        <v>2465</v>
      </c>
    </row>
    <row r="2" spans="1:28" s="672" customFormat="1" ht="12.95" customHeight="1">
      <c r="A2" s="669" t="s">
        <v>156</v>
      </c>
      <c r="B2" s="671">
        <v>1</v>
      </c>
      <c r="C2" s="671">
        <v>0</v>
      </c>
      <c r="D2" s="671">
        <v>0</v>
      </c>
      <c r="E2" s="671">
        <v>1</v>
      </c>
      <c r="F2" s="671">
        <v>1</v>
      </c>
      <c r="G2" s="671">
        <v>0</v>
      </c>
      <c r="H2" s="671">
        <v>0</v>
      </c>
      <c r="I2" s="671">
        <v>1</v>
      </c>
      <c r="J2" s="671">
        <v>0</v>
      </c>
      <c r="K2" s="671">
        <v>0</v>
      </c>
      <c r="L2" s="671">
        <v>0</v>
      </c>
      <c r="M2" s="671">
        <v>2</v>
      </c>
      <c r="N2" s="671">
        <v>0</v>
      </c>
      <c r="O2" s="671">
        <v>0</v>
      </c>
      <c r="P2" s="671">
        <v>1</v>
      </c>
      <c r="Q2" s="671">
        <v>1</v>
      </c>
      <c r="R2" s="671">
        <v>2</v>
      </c>
      <c r="S2" s="671">
        <v>1</v>
      </c>
      <c r="T2" s="671">
        <v>0</v>
      </c>
      <c r="U2" s="671">
        <v>1</v>
      </c>
      <c r="V2" s="671">
        <v>0</v>
      </c>
      <c r="W2" s="671">
        <v>0</v>
      </c>
      <c r="X2" s="671">
        <v>0</v>
      </c>
      <c r="Y2" s="671">
        <v>1</v>
      </c>
      <c r="Z2" s="671">
        <v>2</v>
      </c>
      <c r="AA2" s="671">
        <v>1</v>
      </c>
      <c r="AB2" s="671">
        <v>0</v>
      </c>
    </row>
    <row r="3" spans="1:28" s="672" customFormat="1" ht="12.95" customHeight="1">
      <c r="A3" s="669" t="s">
        <v>1511</v>
      </c>
      <c r="B3" s="671">
        <v>1</v>
      </c>
      <c r="C3" s="671">
        <v>0</v>
      </c>
      <c r="D3" s="671">
        <v>0</v>
      </c>
      <c r="E3" s="673">
        <v>0</v>
      </c>
      <c r="F3" s="671">
        <v>3</v>
      </c>
      <c r="G3" s="671">
        <v>0</v>
      </c>
      <c r="H3" s="671">
        <v>2</v>
      </c>
      <c r="I3" s="671">
        <v>2</v>
      </c>
      <c r="J3" s="671">
        <v>2</v>
      </c>
      <c r="K3" s="671">
        <v>2</v>
      </c>
      <c r="L3" s="671">
        <v>1</v>
      </c>
      <c r="M3" s="671">
        <v>1</v>
      </c>
      <c r="N3" s="671">
        <v>3</v>
      </c>
      <c r="O3" s="671">
        <v>0</v>
      </c>
      <c r="P3" s="671">
        <v>1</v>
      </c>
      <c r="Q3" s="671">
        <v>1</v>
      </c>
      <c r="R3" s="671">
        <v>2</v>
      </c>
      <c r="S3" s="671">
        <v>2</v>
      </c>
      <c r="T3" s="671">
        <v>1</v>
      </c>
      <c r="U3" s="671">
        <v>2</v>
      </c>
      <c r="V3" s="671">
        <v>1</v>
      </c>
      <c r="W3" s="671">
        <v>0</v>
      </c>
      <c r="X3" s="671">
        <v>0</v>
      </c>
      <c r="Y3" s="671">
        <v>4</v>
      </c>
      <c r="Z3" s="671">
        <v>3</v>
      </c>
      <c r="AA3" s="671">
        <v>1</v>
      </c>
      <c r="AB3" s="671">
        <v>2</v>
      </c>
    </row>
    <row r="4" spans="1:28" s="672" customFormat="1" ht="12.95" customHeight="1">
      <c r="A4" s="669" t="s">
        <v>1512</v>
      </c>
      <c r="B4" s="671">
        <v>0</v>
      </c>
      <c r="C4" s="671">
        <v>1</v>
      </c>
      <c r="D4" s="671">
        <v>0</v>
      </c>
      <c r="E4" s="673">
        <v>2</v>
      </c>
      <c r="F4" s="671">
        <v>1</v>
      </c>
      <c r="G4" s="671">
        <v>4</v>
      </c>
      <c r="H4" s="671">
        <v>0</v>
      </c>
      <c r="I4" s="671">
        <v>1</v>
      </c>
      <c r="J4" s="671">
        <v>3</v>
      </c>
      <c r="K4" s="671">
        <v>0</v>
      </c>
      <c r="L4" s="671">
        <v>0</v>
      </c>
      <c r="M4" s="671">
        <v>1</v>
      </c>
      <c r="N4" s="671">
        <v>1</v>
      </c>
      <c r="O4" s="671">
        <v>2</v>
      </c>
      <c r="P4" s="671">
        <v>2</v>
      </c>
      <c r="Q4" s="671">
        <v>0</v>
      </c>
      <c r="R4" s="671">
        <v>0</v>
      </c>
      <c r="S4" s="671">
        <v>1</v>
      </c>
      <c r="T4" s="671">
        <v>4</v>
      </c>
      <c r="U4" s="671">
        <v>1</v>
      </c>
      <c r="V4" s="671">
        <v>0</v>
      </c>
      <c r="W4" s="671">
        <v>0</v>
      </c>
      <c r="X4" s="671">
        <v>0</v>
      </c>
      <c r="Y4" s="671">
        <v>0</v>
      </c>
      <c r="Z4" s="671">
        <v>0</v>
      </c>
      <c r="AA4" s="671">
        <v>1</v>
      </c>
      <c r="AB4" s="671">
        <v>1</v>
      </c>
    </row>
    <row r="5" spans="1:28" s="672" customFormat="1" ht="12.95" customHeight="1">
      <c r="A5" s="669" t="s">
        <v>48</v>
      </c>
      <c r="B5" s="671">
        <f t="shared" ref="B5:V5" si="0">SUM(B2:B4)</f>
        <v>2</v>
      </c>
      <c r="C5" s="671">
        <f t="shared" si="0"/>
        <v>1</v>
      </c>
      <c r="D5" s="671">
        <f t="shared" si="0"/>
        <v>0</v>
      </c>
      <c r="E5" s="671">
        <f t="shared" si="0"/>
        <v>3</v>
      </c>
      <c r="F5" s="671">
        <f t="shared" si="0"/>
        <v>5</v>
      </c>
      <c r="G5" s="671">
        <f t="shared" si="0"/>
        <v>4</v>
      </c>
      <c r="H5" s="671">
        <f t="shared" si="0"/>
        <v>2</v>
      </c>
      <c r="I5" s="671">
        <f t="shared" si="0"/>
        <v>4</v>
      </c>
      <c r="J5" s="671">
        <f t="shared" si="0"/>
        <v>5</v>
      </c>
      <c r="K5" s="671">
        <f t="shared" si="0"/>
        <v>2</v>
      </c>
      <c r="L5" s="671">
        <f t="shared" si="0"/>
        <v>1</v>
      </c>
      <c r="M5" s="671">
        <f t="shared" si="0"/>
        <v>4</v>
      </c>
      <c r="N5" s="671">
        <f t="shared" si="0"/>
        <v>4</v>
      </c>
      <c r="O5" s="671">
        <f t="shared" si="0"/>
        <v>2</v>
      </c>
      <c r="P5" s="671">
        <f t="shared" si="0"/>
        <v>4</v>
      </c>
      <c r="Q5" s="671">
        <f t="shared" si="0"/>
        <v>2</v>
      </c>
      <c r="R5" s="671">
        <f t="shared" si="0"/>
        <v>4</v>
      </c>
      <c r="S5" s="671">
        <f t="shared" si="0"/>
        <v>4</v>
      </c>
      <c r="T5" s="671">
        <f t="shared" si="0"/>
        <v>5</v>
      </c>
      <c r="U5" s="671">
        <f t="shared" si="0"/>
        <v>4</v>
      </c>
      <c r="V5" s="671">
        <f t="shared" si="0"/>
        <v>1</v>
      </c>
      <c r="W5" s="671">
        <f t="shared" ref="W5:Y5" si="1">SUM(W2:W4)</f>
        <v>0</v>
      </c>
      <c r="X5" s="671">
        <f t="shared" si="1"/>
        <v>0</v>
      </c>
      <c r="Y5" s="671">
        <f t="shared" si="1"/>
        <v>5</v>
      </c>
      <c r="Z5" s="671">
        <f>SUM(Z2:Z4)</f>
        <v>5</v>
      </c>
      <c r="AA5" s="671">
        <f>SUM(AA2:AA4)</f>
        <v>3</v>
      </c>
      <c r="AB5" s="671">
        <f>SUM(AB2:AB4)</f>
        <v>3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004"/>
  <sheetViews>
    <sheetView rightToLeft="1" zoomScaleNormal="100" workbookViewId="0">
      <selection activeCell="M2" sqref="M2"/>
    </sheetView>
  </sheetViews>
  <sheetFormatPr defaultColWidth="9.140625" defaultRowHeight="15"/>
  <cols>
    <col min="1" max="1" width="10.42578125" style="54" bestFit="1" customWidth="1"/>
    <col min="2" max="2" width="15.85546875" style="55" bestFit="1" customWidth="1"/>
    <col min="3" max="4" width="9.140625" style="54"/>
    <col min="5" max="5" width="12.5703125" style="54" customWidth="1"/>
    <col min="6" max="7" width="9.140625" style="53"/>
    <col min="8" max="8" width="13.28515625" style="53" customWidth="1"/>
    <col min="9" max="9" width="9.140625" style="52"/>
    <col min="10" max="10" width="10.7109375" style="52" bestFit="1" customWidth="1"/>
    <col min="11" max="16384" width="9.140625" style="52"/>
  </cols>
  <sheetData>
    <row r="1" spans="1:13">
      <c r="A1" s="113" t="s">
        <v>1132</v>
      </c>
      <c r="B1" s="114" t="s">
        <v>1131</v>
      </c>
      <c r="C1" s="674" t="s">
        <v>1129</v>
      </c>
      <c r="D1" s="113" t="s">
        <v>1128</v>
      </c>
      <c r="E1" s="113" t="s">
        <v>1127</v>
      </c>
      <c r="F1" s="674" t="s">
        <v>1129</v>
      </c>
      <c r="G1" s="113" t="s">
        <v>1128</v>
      </c>
      <c r="H1" s="113" t="s">
        <v>1127</v>
      </c>
    </row>
    <row r="2" spans="1:13">
      <c r="A2" s="57" t="s">
        <v>1130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2259</v>
      </c>
      <c r="G2" s="56" t="s">
        <v>2259</v>
      </c>
      <c r="H2" s="56" t="s">
        <v>2259</v>
      </c>
      <c r="J2" s="674" t="s">
        <v>1802</v>
      </c>
      <c r="K2" s="674" t="s">
        <v>1129</v>
      </c>
      <c r="L2" s="113" t="s">
        <v>1128</v>
      </c>
      <c r="M2" s="113" t="s">
        <v>1127</v>
      </c>
    </row>
    <row r="3" spans="1:13">
      <c r="A3" s="57" t="s">
        <v>1126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1508</v>
      </c>
      <c r="K3" s="52">
        <v>1.2608759633536692</v>
      </c>
      <c r="L3" s="52">
        <v>-0.12387191833083377</v>
      </c>
      <c r="M3" s="52">
        <v>-4.9043648847474364E-3</v>
      </c>
    </row>
    <row r="4" spans="1:13">
      <c r="A4" s="57" t="s">
        <v>1125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1539</v>
      </c>
      <c r="K4" s="52">
        <v>1.2595240445502034</v>
      </c>
      <c r="L4" s="52">
        <v>-0.12185764942938349</v>
      </c>
      <c r="M4" s="52">
        <v>-2.311740691554709E-3</v>
      </c>
    </row>
    <row r="5" spans="1:13">
      <c r="A5" s="57" t="s">
        <v>1124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1540</v>
      </c>
      <c r="K5" s="52">
        <v>1.2504927549015594</v>
      </c>
      <c r="L5" s="52">
        <v>-0.13044087386716863</v>
      </c>
      <c r="M5" s="52">
        <v>-6.1154958576400409E-3</v>
      </c>
    </row>
    <row r="6" spans="1:13">
      <c r="A6" s="57" t="s">
        <v>1123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1541</v>
      </c>
      <c r="K6" s="52">
        <v>1.2795735764052596</v>
      </c>
      <c r="L6" s="52">
        <v>-0.12501985702938834</v>
      </c>
      <c r="M6" s="52">
        <v>7.8055086009745089E-3</v>
      </c>
    </row>
    <row r="7" spans="1:13">
      <c r="A7" s="57" t="s">
        <v>1122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1542</v>
      </c>
      <c r="K7" s="52">
        <v>1.3305614130321315</v>
      </c>
      <c r="L7" s="52">
        <v>-0.12971182977524143</v>
      </c>
      <c r="M7" s="52">
        <v>1.0618117316646636E-2</v>
      </c>
    </row>
    <row r="8" spans="1:13">
      <c r="A8" s="57" t="s">
        <v>1121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1543</v>
      </c>
      <c r="K8" s="52">
        <v>1.3474452554744523</v>
      </c>
      <c r="L8" s="52">
        <v>-0.13270317368115325</v>
      </c>
      <c r="M8" s="52">
        <v>1.1642758891727167E-2</v>
      </c>
    </row>
    <row r="9" spans="1:13">
      <c r="A9" s="57" t="s">
        <v>1120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1544</v>
      </c>
      <c r="K9" s="52">
        <v>1.3279465212876427</v>
      </c>
      <c r="L9" s="52">
        <v>-0.1212137203166227</v>
      </c>
      <c r="M9" s="52">
        <v>2.4082400664679149E-2</v>
      </c>
    </row>
    <row r="10" spans="1:13">
      <c r="A10" s="57" t="s">
        <v>1119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1545</v>
      </c>
      <c r="K10" s="52">
        <v>1.3534780567154665</v>
      </c>
      <c r="L10" s="52">
        <v>-0.10875915649278578</v>
      </c>
      <c r="M10" s="52">
        <v>2.7849582987855559E-2</v>
      </c>
    </row>
    <row r="11" spans="1:13">
      <c r="A11" s="57" t="s">
        <v>1118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1546</v>
      </c>
      <c r="K11" s="52">
        <v>1.3748597997857237</v>
      </c>
      <c r="L11" s="52">
        <v>-9.3830599865198816E-2</v>
      </c>
      <c r="M11" s="52">
        <v>4.619417379692381E-2</v>
      </c>
    </row>
    <row r="12" spans="1:13">
      <c r="A12" s="57" t="s">
        <v>1117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1547</v>
      </c>
      <c r="K12" s="52">
        <v>1.3646035148861047</v>
      </c>
      <c r="L12" s="52">
        <v>-9.0500660892670615E-2</v>
      </c>
      <c r="M12" s="52">
        <v>4.2971065141239384E-2</v>
      </c>
    </row>
    <row r="13" spans="1:13">
      <c r="A13" s="57" t="s">
        <v>1116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1548</v>
      </c>
      <c r="K13" s="52">
        <v>1.3938715900615422</v>
      </c>
      <c r="L13" s="52">
        <v>-9.0561891629356905E-2</v>
      </c>
      <c r="M13" s="52">
        <v>4.1185677949520771E-2</v>
      </c>
    </row>
    <row r="14" spans="1:13">
      <c r="A14" s="57" t="s">
        <v>1115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1549</v>
      </c>
      <c r="K14" s="52">
        <v>1.3966970276996289</v>
      </c>
      <c r="L14" s="52">
        <v>-9.9539650957038872E-2</v>
      </c>
      <c r="M14" s="52">
        <v>5.2462869221781228E-2</v>
      </c>
    </row>
    <row r="15" spans="1:13">
      <c r="A15" s="57" t="s">
        <v>1114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1550</v>
      </c>
      <c r="K15" s="52">
        <v>1.4043719550147578</v>
      </c>
      <c r="L15" s="52">
        <v>-9.2667077507493478E-2</v>
      </c>
      <c r="M15" s="52">
        <v>5.4274875984826387E-2</v>
      </c>
    </row>
    <row r="16" spans="1:13">
      <c r="A16" s="57" t="s">
        <v>1113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1414</v>
      </c>
      <c r="K16" s="52">
        <v>1.4346283780259035</v>
      </c>
      <c r="L16" s="52">
        <v>-9.9362856089726725E-2</v>
      </c>
      <c r="M16" s="52">
        <v>5.8072347657198486E-2</v>
      </c>
    </row>
    <row r="17" spans="1:13">
      <c r="A17" s="57" t="s">
        <v>1112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1551</v>
      </c>
      <c r="K17" s="52">
        <v>1.4296623631570049</v>
      </c>
      <c r="L17" s="52">
        <v>-0.10832690419413671</v>
      </c>
      <c r="M17" s="52">
        <v>4.9023427986946588E-2</v>
      </c>
    </row>
    <row r="18" spans="1:13">
      <c r="A18" s="57" t="s">
        <v>1111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1552</v>
      </c>
      <c r="K18" s="52">
        <v>1.4027163925596748</v>
      </c>
      <c r="L18" s="52">
        <v>-0.10712172442941681</v>
      </c>
      <c r="M18" s="52">
        <v>5.0124822556170123E-2</v>
      </c>
    </row>
    <row r="19" spans="1:13">
      <c r="A19" s="57" t="s">
        <v>1110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1459</v>
      </c>
      <c r="K19" s="52">
        <v>1.3245985452756601</v>
      </c>
      <c r="L19" s="52">
        <v>-9.078890567666742E-2</v>
      </c>
      <c r="M19" s="52">
        <v>5.1935797760981339E-2</v>
      </c>
    </row>
    <row r="20" spans="1:13">
      <c r="A20" s="57" t="s">
        <v>1109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1553</v>
      </c>
      <c r="K20" s="52">
        <v>1.2686335002654654</v>
      </c>
      <c r="L20" s="52">
        <v>-7.420568183873133E-2</v>
      </c>
      <c r="M20" s="52">
        <v>6.0261707988980673E-2</v>
      </c>
    </row>
    <row r="21" spans="1:13">
      <c r="A21" s="57" t="s">
        <v>365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1554</v>
      </c>
      <c r="K21" s="52">
        <v>1.2053554745779738</v>
      </c>
      <c r="L21" s="52">
        <v>-4.3095582610619076E-2</v>
      </c>
      <c r="M21" s="52">
        <v>7.4670354091560087E-2</v>
      </c>
    </row>
    <row r="22" spans="1:13">
      <c r="A22" s="57" t="s">
        <v>1108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1623</v>
      </c>
      <c r="K22" s="52">
        <v>1.1482486367130851</v>
      </c>
      <c r="L22" s="52">
        <v>-4.2182097579715694E-2</v>
      </c>
      <c r="M22" s="52">
        <v>8.172838280551975E-2</v>
      </c>
    </row>
    <row r="23" spans="1:13">
      <c r="A23" s="57" t="s">
        <v>1107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1622</v>
      </c>
      <c r="K23" s="52">
        <v>1.1705376952440485</v>
      </c>
      <c r="L23" s="52">
        <v>-2.7629312739596568E-2</v>
      </c>
      <c r="M23" s="52">
        <v>8.1082421192250065E-2</v>
      </c>
    </row>
    <row r="24" spans="1:13">
      <c r="A24" s="57" t="s">
        <v>1106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1621</v>
      </c>
      <c r="K24" s="52">
        <v>1.1646017153269761</v>
      </c>
      <c r="L24" s="52">
        <v>-2.0864714086471503E-2</v>
      </c>
      <c r="M24" s="52">
        <v>7.380421313506802E-2</v>
      </c>
    </row>
    <row r="25" spans="1:13">
      <c r="A25" s="57" t="s">
        <v>1105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1620</v>
      </c>
      <c r="K25" s="52">
        <v>1.1280631552771996</v>
      </c>
      <c r="L25" s="52">
        <v>-2.4050940190092018E-2</v>
      </c>
      <c r="M25" s="52">
        <v>8.1152484920990808E-2</v>
      </c>
    </row>
    <row r="26" spans="1:13">
      <c r="A26" s="57" t="s">
        <v>1104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1619</v>
      </c>
      <c r="K26" s="52">
        <v>1.1895787725322946</v>
      </c>
      <c r="L26" s="52">
        <v>-1.8581128541325098E-2</v>
      </c>
      <c r="M26" s="52">
        <v>7.898152770843736E-2</v>
      </c>
    </row>
    <row r="27" spans="1:13">
      <c r="A27" s="57" t="s">
        <v>1103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1618</v>
      </c>
      <c r="K27" s="52">
        <v>1.2325033875419393</v>
      </c>
      <c r="L27" s="52">
        <v>8.3013344485420859E-3</v>
      </c>
      <c r="M27" s="52">
        <v>9.3432701445505861E-2</v>
      </c>
    </row>
    <row r="28" spans="1:13">
      <c r="A28" s="57" t="s">
        <v>1102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1617</v>
      </c>
      <c r="K28" s="52">
        <v>1.2157847485157744</v>
      </c>
      <c r="L28" s="52">
        <v>7.2413009730791789E-3</v>
      </c>
      <c r="M28" s="52">
        <v>9.8207171314740993E-2</v>
      </c>
    </row>
    <row r="29" spans="1:13">
      <c r="A29" s="57" t="s">
        <v>1101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1470</v>
      </c>
      <c r="K29" s="52">
        <v>1.2841711539090683</v>
      </c>
      <c r="L29" s="52">
        <v>5.4448519680871943E-3</v>
      </c>
      <c r="M29" s="52">
        <v>0.10114873937043112</v>
      </c>
    </row>
    <row r="30" spans="1:13">
      <c r="A30" s="57" t="s">
        <v>1100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1616</v>
      </c>
      <c r="K30" s="52">
        <v>1.2644226374233911</v>
      </c>
      <c r="L30" s="52">
        <v>2.9264056186995013E-4</v>
      </c>
      <c r="M30" s="52">
        <v>0.1053051455923415</v>
      </c>
    </row>
    <row r="31" spans="1:13">
      <c r="A31" s="57" t="s">
        <v>1099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1615</v>
      </c>
      <c r="K31" s="52">
        <v>1.184720473947428</v>
      </c>
      <c r="L31" s="52">
        <v>-5.7653398884370821E-3</v>
      </c>
      <c r="M31" s="52">
        <v>0.11568081477021885</v>
      </c>
    </row>
    <row r="32" spans="1:13">
      <c r="A32" s="57" t="s">
        <v>1098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1614</v>
      </c>
      <c r="K32" s="52">
        <v>1.1908388246215451</v>
      </c>
      <c r="L32" s="52">
        <v>-6.7647030973325695E-3</v>
      </c>
      <c r="M32" s="52">
        <v>0.10569711419063221</v>
      </c>
    </row>
    <row r="33" spans="1:13">
      <c r="A33" s="57" t="s">
        <v>1097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1613</v>
      </c>
      <c r="K33" s="52">
        <v>1.244475352197524</v>
      </c>
      <c r="L33" s="52">
        <v>-1.8646881712361618E-2</v>
      </c>
      <c r="M33" s="52">
        <v>9.5178072711994188E-2</v>
      </c>
    </row>
    <row r="34" spans="1:13">
      <c r="A34" s="57" t="s">
        <v>1096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1612</v>
      </c>
      <c r="K34" s="52">
        <v>1.2436891361567972</v>
      </c>
      <c r="L34" s="52">
        <v>-2.5258302295497859E-2</v>
      </c>
      <c r="M34" s="52">
        <v>9.9689088486403898E-2</v>
      </c>
    </row>
    <row r="35" spans="1:13">
      <c r="A35" s="57" t="s">
        <v>1095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1611</v>
      </c>
      <c r="K35" s="52">
        <v>1.2519115131460454</v>
      </c>
      <c r="L35" s="52">
        <v>-2.5311515624564462E-2</v>
      </c>
      <c r="M35" s="52">
        <v>9.048825650521386E-2</v>
      </c>
    </row>
    <row r="36" spans="1:13">
      <c r="A36" s="57" t="s">
        <v>1094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1461</v>
      </c>
      <c r="K36" s="52">
        <v>1.2885230973975657</v>
      </c>
      <c r="L36" s="52">
        <v>-9.8523555488767567E-3</v>
      </c>
      <c r="M36" s="52">
        <v>9.6633813866823681E-2</v>
      </c>
    </row>
    <row r="37" spans="1:13">
      <c r="A37" s="57" t="s">
        <v>1093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1610</v>
      </c>
      <c r="K37" s="52">
        <v>1.3281829980754356</v>
      </c>
      <c r="L37" s="52">
        <v>-1.1274943072866694E-2</v>
      </c>
      <c r="M37" s="52">
        <v>9.5876983397659821E-2</v>
      </c>
    </row>
    <row r="38" spans="1:13">
      <c r="A38" s="57" t="s">
        <v>1092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1609</v>
      </c>
      <c r="K38" s="52">
        <v>1.343832996843954</v>
      </c>
      <c r="L38" s="52">
        <v>-1.0649720896125481E-2</v>
      </c>
      <c r="M38" s="52">
        <v>9.9132650561082114E-2</v>
      </c>
    </row>
    <row r="39" spans="1:13">
      <c r="A39" s="57" t="s">
        <v>1091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1608</v>
      </c>
      <c r="K39" s="52">
        <v>1.2779398370122874</v>
      </c>
      <c r="L39" s="52">
        <v>-9.2128868291223576E-3</v>
      </c>
      <c r="M39" s="52">
        <v>9.267104942780624E-2</v>
      </c>
    </row>
    <row r="40" spans="1:13">
      <c r="A40" s="57" t="s">
        <v>1090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1607</v>
      </c>
      <c r="K40" s="52">
        <v>1.2897476630466556</v>
      </c>
      <c r="L40" s="52">
        <v>-1.4949902419437611E-2</v>
      </c>
      <c r="M40" s="52">
        <v>9.2957471712836526E-2</v>
      </c>
    </row>
    <row r="41" spans="1:13">
      <c r="A41" s="57" t="s">
        <v>1089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1606</v>
      </c>
      <c r="K41" s="52">
        <v>1.2865583601152872</v>
      </c>
      <c r="L41" s="52">
        <v>-1.3570994152046656E-2</v>
      </c>
      <c r="M41" s="52">
        <v>8.8233865876754081E-2</v>
      </c>
    </row>
    <row r="42" spans="1:13">
      <c r="A42" s="57" t="s">
        <v>1088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1473</v>
      </c>
      <c r="K42" s="52">
        <v>1.3053729425810587</v>
      </c>
      <c r="L42" s="52">
        <v>-7.7588560347180424E-3</v>
      </c>
      <c r="M42" s="52">
        <v>8.8828695324741469E-2</v>
      </c>
    </row>
    <row r="43" spans="1:13">
      <c r="A43" s="57" t="s">
        <v>1087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1587</v>
      </c>
      <c r="K43" s="52">
        <v>1.3252318689225198</v>
      </c>
      <c r="L43" s="52">
        <v>-5.9427795228796931E-3</v>
      </c>
      <c r="M43" s="52">
        <v>8.6645932549324511E-2</v>
      </c>
    </row>
    <row r="44" spans="1:13">
      <c r="A44" s="57" t="s">
        <v>1086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1654</v>
      </c>
      <c r="K44" s="52">
        <v>1.3125421939666242</v>
      </c>
      <c r="L44" s="52">
        <v>-1.311803425835889E-2</v>
      </c>
      <c r="M44" s="52">
        <v>7.9260046367851666E-2</v>
      </c>
    </row>
    <row r="45" spans="1:13">
      <c r="A45" s="57" t="s">
        <v>1085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1655</v>
      </c>
      <c r="K45" s="52">
        <v>1.3327872364176137</v>
      </c>
      <c r="L45" s="52">
        <v>-2.3177030304152413E-2</v>
      </c>
      <c r="M45" s="52">
        <v>7.6026770667822152E-2</v>
      </c>
    </row>
    <row r="46" spans="1:13">
      <c r="A46" s="57" t="s">
        <v>1084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1656</v>
      </c>
      <c r="K46" s="52">
        <v>1.3187054975133297</v>
      </c>
      <c r="L46" s="52">
        <v>-3.6044525265884086E-2</v>
      </c>
      <c r="M46" s="52">
        <v>7.614286400999859E-2</v>
      </c>
    </row>
    <row r="47" spans="1:13">
      <c r="A47" s="57" t="s">
        <v>1083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1657</v>
      </c>
      <c r="K47" s="52">
        <v>1.2553574566558723</v>
      </c>
      <c r="L47" s="52">
        <v>-3.8509120677819308E-2</v>
      </c>
      <c r="M47" s="52">
        <v>7.4985002999400141E-2</v>
      </c>
    </row>
    <row r="48" spans="1:13">
      <c r="A48" s="57" t="s">
        <v>1082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1658</v>
      </c>
      <c r="K48" s="52">
        <v>1.2176827345604786</v>
      </c>
      <c r="L48" s="52">
        <v>-4.05055253992197E-2</v>
      </c>
      <c r="M48" s="52">
        <v>7.0363086958607157E-2</v>
      </c>
    </row>
    <row r="49" spans="1:13">
      <c r="A49" s="57" t="s">
        <v>1081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1659</v>
      </c>
      <c r="K49" s="52">
        <v>1.1659740577854478</v>
      </c>
      <c r="L49" s="52">
        <v>-4.3113728511934291E-2</v>
      </c>
      <c r="M49" s="52">
        <v>6.8550121898752314E-2</v>
      </c>
    </row>
    <row r="50" spans="1:13">
      <c r="A50" s="57" t="s">
        <v>1080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1660</v>
      </c>
      <c r="K50" s="52">
        <v>1.0998462535125255</v>
      </c>
      <c r="L50" s="52">
        <v>-4.6392510988909952E-2</v>
      </c>
      <c r="M50" s="52">
        <v>7.3663938372652948E-2</v>
      </c>
    </row>
    <row r="51" spans="1:13">
      <c r="A51" s="57" t="s">
        <v>1079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1661</v>
      </c>
      <c r="K51" s="52">
        <v>1.0528535884657928</v>
      </c>
      <c r="L51" s="52">
        <v>-8.1211184410278969E-2</v>
      </c>
      <c r="M51" s="52">
        <v>5.2679382379654971E-2</v>
      </c>
    </row>
    <row r="52" spans="1:13">
      <c r="A52" s="57" t="s">
        <v>1078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1662</v>
      </c>
      <c r="K52" s="52">
        <v>1.0548657579147225</v>
      </c>
      <c r="L52" s="52">
        <v>-8.4973471895803288E-2</v>
      </c>
      <c r="M52" s="52">
        <v>5.333189225540691E-2</v>
      </c>
    </row>
    <row r="53" spans="1:13">
      <c r="A53" s="57" t="s">
        <v>1077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1663</v>
      </c>
      <c r="K53" s="52">
        <v>0.99846036528400584</v>
      </c>
      <c r="L53" s="52">
        <v>-9.4187720052803292E-2</v>
      </c>
      <c r="M53" s="52">
        <v>3.0648575827559643E-2</v>
      </c>
    </row>
    <row r="54" spans="1:13">
      <c r="A54" s="57" t="s">
        <v>1076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1651</v>
      </c>
      <c r="K54" s="52">
        <v>0.91641223956204376</v>
      </c>
      <c r="L54" s="52">
        <v>-9.1811391223155958E-2</v>
      </c>
      <c r="M54" s="52">
        <v>2.284920482851116E-2</v>
      </c>
    </row>
    <row r="55" spans="1:13">
      <c r="A55" s="57" t="s">
        <v>1075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1664</v>
      </c>
      <c r="K55" s="52">
        <v>0.91012779186791271</v>
      </c>
      <c r="L55" s="52">
        <v>-9.9222997064243978E-2</v>
      </c>
      <c r="M55" s="52">
        <v>3.1315739147064425E-2</v>
      </c>
    </row>
    <row r="56" spans="1:13">
      <c r="A56" s="57" t="s">
        <v>1074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1665</v>
      </c>
      <c r="K56" s="52">
        <v>0.9411745599201955</v>
      </c>
      <c r="L56" s="52">
        <v>-0.10092337899289638</v>
      </c>
      <c r="M56" s="52">
        <v>3.0644466771924783E-2</v>
      </c>
    </row>
    <row r="57" spans="1:13">
      <c r="A57" s="57" t="s">
        <v>1073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1666</v>
      </c>
      <c r="K57" s="52">
        <v>0.98332429554047707</v>
      </c>
      <c r="L57" s="52">
        <v>-8.294198163861044E-2</v>
      </c>
      <c r="M57" s="52">
        <v>4.3276723922121452E-2</v>
      </c>
    </row>
    <row r="58" spans="1:13">
      <c r="A58" s="57" t="s">
        <v>1072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1667</v>
      </c>
      <c r="K58" s="52">
        <v>0.97916410768433737</v>
      </c>
      <c r="L58" s="52">
        <v>-7.7781352502317769E-2</v>
      </c>
      <c r="M58" s="52">
        <v>4.676171475840607E-2</v>
      </c>
    </row>
    <row r="59" spans="1:13">
      <c r="A59" s="57" t="s">
        <v>1071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1668</v>
      </c>
      <c r="K59" s="52">
        <v>1.0338158006328841</v>
      </c>
      <c r="L59" s="52">
        <v>-7.5596664430173544E-2</v>
      </c>
      <c r="M59" s="52">
        <v>7.5157201317496813E-2</v>
      </c>
    </row>
    <row r="60" spans="1:13">
      <c r="A60" s="57" t="s">
        <v>1070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1669</v>
      </c>
      <c r="K60" s="52">
        <v>0.99656632630069875</v>
      </c>
      <c r="L60" s="52">
        <v>-6.7286295273173757E-2</v>
      </c>
      <c r="M60" s="52">
        <v>7.5760603487036171E-2</v>
      </c>
    </row>
    <row r="61" spans="1:13">
      <c r="A61" s="57" t="s">
        <v>1069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1670</v>
      </c>
      <c r="K61" s="52">
        <v>1.000292381256759</v>
      </c>
      <c r="L61" s="52">
        <v>-4.7252865364509455E-2</v>
      </c>
      <c r="M61" s="52">
        <v>7.2317959956170963E-2</v>
      </c>
    </row>
    <row r="62" spans="1:13">
      <c r="A62" s="57" t="s">
        <v>1068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1671</v>
      </c>
      <c r="K62" s="52">
        <v>0.9990070992079727</v>
      </c>
      <c r="L62" s="52">
        <v>-5.0343738405263516E-2</v>
      </c>
      <c r="M62" s="52">
        <v>7.6491630417170331E-2</v>
      </c>
    </row>
    <row r="63" spans="1:13">
      <c r="A63" s="57" t="s">
        <v>363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1672</v>
      </c>
      <c r="K63" s="52">
        <v>0.98077930226534527</v>
      </c>
      <c r="L63" s="52">
        <v>-4.6981114883007713E-2</v>
      </c>
      <c r="M63" s="52">
        <v>7.3362924542416774E-2</v>
      </c>
    </row>
    <row r="64" spans="1:13">
      <c r="A64" s="57" t="s">
        <v>1067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1676</v>
      </c>
      <c r="K64" s="52">
        <v>0.96965343258952008</v>
      </c>
      <c r="L64" s="52">
        <v>-6.1827504474435413E-2</v>
      </c>
      <c r="M64" s="52">
        <v>5.5846853977047806E-2</v>
      </c>
    </row>
    <row r="65" spans="1:13">
      <c r="A65" s="57" t="s">
        <v>1066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1677</v>
      </c>
      <c r="K65" s="52">
        <v>0.9664312624442517</v>
      </c>
      <c r="L65" s="52">
        <v>-7.5680592927387491E-2</v>
      </c>
      <c r="M65" s="52">
        <v>4.8158361236950942E-2</v>
      </c>
    </row>
    <row r="66" spans="1:13">
      <c r="A66" s="57" t="s">
        <v>1065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1678</v>
      </c>
      <c r="K66" s="52">
        <v>1.0160258323083413</v>
      </c>
      <c r="L66" s="52">
        <v>-9.4313122331180388E-2</v>
      </c>
      <c r="M66" s="52">
        <v>4.051321317783807E-2</v>
      </c>
    </row>
    <row r="67" spans="1:13">
      <c r="A67" s="57" t="s">
        <v>1064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1679</v>
      </c>
      <c r="K67" s="52">
        <v>1.00941511524998</v>
      </c>
      <c r="L67" s="52">
        <v>-9.4283107538175592E-2</v>
      </c>
      <c r="M67" s="52">
        <v>4.9337910740559154E-2</v>
      </c>
    </row>
    <row r="68" spans="1:13">
      <c r="A68" s="57" t="s">
        <v>1063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1680</v>
      </c>
      <c r="K68" s="52">
        <v>0.98614857093659714</v>
      </c>
      <c r="L68" s="52">
        <v>-9.7078025328768969E-2</v>
      </c>
      <c r="M68" s="52">
        <v>4.1944755687630897E-2</v>
      </c>
    </row>
    <row r="69" spans="1:13">
      <c r="A69" s="57" t="s">
        <v>1062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1681</v>
      </c>
      <c r="K69" s="52">
        <v>1.0775583582841137</v>
      </c>
      <c r="L69" s="52">
        <v>-8.8008817320804678E-2</v>
      </c>
      <c r="M69" s="52">
        <v>4.0918115345503825E-2</v>
      </c>
    </row>
    <row r="70" spans="1:13">
      <c r="A70" s="57" t="s">
        <v>1061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1682</v>
      </c>
      <c r="K70" s="52">
        <v>1.0812534339631164</v>
      </c>
      <c r="L70" s="52">
        <v>-8.4492727901133047E-2</v>
      </c>
      <c r="M70" s="52">
        <v>4.336870669186399E-2</v>
      </c>
    </row>
    <row r="71" spans="1:13">
      <c r="A71" s="57" t="s">
        <v>1060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1683</v>
      </c>
      <c r="K71" s="52">
        <v>1.0796652377460449</v>
      </c>
      <c r="L71" s="52">
        <v>-6.8841162718056959E-2</v>
      </c>
      <c r="M71" s="52">
        <v>4.9328663164039721E-2</v>
      </c>
    </row>
    <row r="72" spans="1:13">
      <c r="A72" s="57" t="s">
        <v>1059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1684</v>
      </c>
      <c r="K72" s="52">
        <v>1.1363092702293329</v>
      </c>
      <c r="L72" s="52">
        <v>-7.4671280934769602E-2</v>
      </c>
      <c r="M72" s="52">
        <v>4.0820302986019685E-2</v>
      </c>
    </row>
    <row r="73" spans="1:13">
      <c r="A73" s="57" t="s">
        <v>1058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1447</v>
      </c>
      <c r="K73" s="52">
        <v>1.1453737980781851</v>
      </c>
      <c r="L73" s="52">
        <v>-5.397610611862913E-2</v>
      </c>
      <c r="M73" s="52">
        <v>5.2164968652037569E-2</v>
      </c>
    </row>
    <row r="74" spans="1:13">
      <c r="A74" s="57" t="s">
        <v>1057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1685</v>
      </c>
      <c r="K74" s="52">
        <v>1.1350441603180847</v>
      </c>
      <c r="L74" s="52">
        <v>-3.6756354387129098E-2</v>
      </c>
      <c r="M74" s="52">
        <v>5.7363350373574651E-2</v>
      </c>
    </row>
    <row r="75" spans="1:13">
      <c r="A75" s="57" t="s">
        <v>1056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1686</v>
      </c>
      <c r="K75" s="52">
        <v>1.1546936355916886</v>
      </c>
      <c r="L75" s="52">
        <v>-1.5666858686469887E-2</v>
      </c>
      <c r="M75" s="52">
        <v>7.4760287654814128E-2</v>
      </c>
    </row>
    <row r="76" spans="1:13">
      <c r="A76" s="57" t="s">
        <v>1055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1687</v>
      </c>
      <c r="K76" s="52">
        <v>1.1480595181106508</v>
      </c>
      <c r="L76" s="52">
        <v>1.5776443268815665E-3</v>
      </c>
      <c r="M76" s="52">
        <v>6.0998884620151239E-2</v>
      </c>
    </row>
    <row r="77" spans="1:13">
      <c r="A77" s="57" t="s">
        <v>1054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1688</v>
      </c>
      <c r="K77" s="52">
        <v>1.1405513439836139</v>
      </c>
      <c r="L77" s="52">
        <v>9.5920042946915363E-3</v>
      </c>
      <c r="M77" s="52">
        <v>5.3580259123726659E-2</v>
      </c>
    </row>
    <row r="78" spans="1:13">
      <c r="A78" s="57" t="s">
        <v>1053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1689</v>
      </c>
      <c r="K78" s="52">
        <v>1.0571323219645046</v>
      </c>
      <c r="L78" s="52">
        <v>1.3668232385661172E-2</v>
      </c>
      <c r="M78" s="52">
        <v>5.3118811881188055E-2</v>
      </c>
    </row>
    <row r="79" spans="1:13">
      <c r="A79" s="57" t="s">
        <v>1052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1690</v>
      </c>
      <c r="K79" s="52">
        <v>1.058972399935767</v>
      </c>
      <c r="L79" s="52">
        <v>2.3671174987292209E-2</v>
      </c>
      <c r="M79" s="52">
        <v>5.812227938266723E-2</v>
      </c>
    </row>
    <row r="80" spans="1:13">
      <c r="A80" s="57" t="s">
        <v>1051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1691</v>
      </c>
      <c r="K80" s="52">
        <v>0.94814959245376484</v>
      </c>
      <c r="L80" s="52">
        <v>1.4304770247670628E-2</v>
      </c>
      <c r="M80" s="52">
        <v>5.721516474791577E-2</v>
      </c>
    </row>
    <row r="81" spans="1:13">
      <c r="A81" s="57" t="s">
        <v>1050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1489</v>
      </c>
      <c r="K81" s="52">
        <v>0.86041045219696444</v>
      </c>
      <c r="L81" s="52">
        <v>9.56624710136178E-3</v>
      </c>
      <c r="M81" s="52">
        <v>5.2121332030815148E-2</v>
      </c>
    </row>
    <row r="82" spans="1:13">
      <c r="A82" s="57" t="s">
        <v>1049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1692</v>
      </c>
      <c r="K82" s="52">
        <v>0.91196538406164396</v>
      </c>
      <c r="L82" s="52">
        <v>1.4391710122517942E-2</v>
      </c>
      <c r="M82" s="52">
        <v>5.5215178615544369E-2</v>
      </c>
    </row>
    <row r="83" spans="1:13">
      <c r="A83" s="57" t="s">
        <v>1048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1673</v>
      </c>
      <c r="K83" s="52">
        <v>0.91117795635655918</v>
      </c>
      <c r="L83" s="52">
        <v>1.4413191267475423E-2</v>
      </c>
      <c r="M83" s="52">
        <v>6.4512917517049129E-2</v>
      </c>
    </row>
    <row r="84" spans="1:13">
      <c r="A84" s="57" t="s">
        <v>1047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1740</v>
      </c>
      <c r="K84" s="52">
        <v>0.97974986794045726</v>
      </c>
      <c r="L84" s="52">
        <v>-4.422695981328606E-3</v>
      </c>
      <c r="M84" s="52">
        <v>6.3051388127398633E-2</v>
      </c>
    </row>
    <row r="85" spans="1:13">
      <c r="A85" s="57" t="s">
        <v>1046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1741</v>
      </c>
      <c r="K85" s="52">
        <v>0.94474845648914885</v>
      </c>
      <c r="L85" s="52">
        <v>-2.0939417994540022E-2</v>
      </c>
      <c r="M85" s="52">
        <v>6.7638659251465505E-2</v>
      </c>
    </row>
    <row r="86" spans="1:13">
      <c r="A86" s="57" t="s">
        <v>1045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1742</v>
      </c>
      <c r="K86" s="52">
        <v>0.90467794375912103</v>
      </c>
      <c r="L86" s="52">
        <v>-3.1794963965282586E-2</v>
      </c>
      <c r="M86" s="52">
        <v>4.520245398773004E-2</v>
      </c>
    </row>
    <row r="87" spans="1:13">
      <c r="A87" s="57" t="s">
        <v>1044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1743</v>
      </c>
      <c r="K87" s="52">
        <v>0.89784714220395956</v>
      </c>
      <c r="L87" s="52">
        <v>-3.7920084424617362E-2</v>
      </c>
      <c r="M87" s="52">
        <v>4.7630191653939002E-2</v>
      </c>
    </row>
    <row r="88" spans="1:13">
      <c r="A88" s="57" t="s">
        <v>1043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1744</v>
      </c>
      <c r="K88" s="52">
        <v>0.82255095402426526</v>
      </c>
      <c r="L88" s="52">
        <v>-3.8269116320144292E-2</v>
      </c>
      <c r="M88" s="52">
        <v>4.4886922320550582E-2</v>
      </c>
    </row>
    <row r="89" spans="1:13">
      <c r="A89" s="57" t="s">
        <v>1042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1745</v>
      </c>
      <c r="K89" s="52">
        <v>0.79757413820974365</v>
      </c>
      <c r="L89" s="52">
        <v>-4.3039330031930501E-2</v>
      </c>
      <c r="M89" s="52">
        <v>4.2667974497302641E-2</v>
      </c>
    </row>
    <row r="90" spans="1:13">
      <c r="A90" s="57" t="s">
        <v>1041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1746</v>
      </c>
      <c r="K90" s="52">
        <v>0.74006113995222123</v>
      </c>
      <c r="L90" s="52">
        <v>-4.5656479152170415E-2</v>
      </c>
      <c r="M90" s="52">
        <v>2.8728035603846624E-2</v>
      </c>
    </row>
    <row r="91" spans="1:13">
      <c r="A91" s="57" t="s">
        <v>1040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1747</v>
      </c>
      <c r="K91" s="52">
        <v>0.67150455141873056</v>
      </c>
      <c r="L91" s="52">
        <v>-5.4594943822372399E-2</v>
      </c>
      <c r="M91" s="52">
        <v>1.3097481997003557E-2</v>
      </c>
    </row>
    <row r="92" spans="1:13">
      <c r="A92" s="57" t="s">
        <v>1039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1471</v>
      </c>
      <c r="K92" s="52">
        <v>0.67436788994486396</v>
      </c>
      <c r="L92" s="52">
        <v>-5.1819571865443503E-2</v>
      </c>
      <c r="M92" s="52">
        <v>1.5736974627154732E-2</v>
      </c>
    </row>
    <row r="93" spans="1:13">
      <c r="A93" s="57" t="s">
        <v>1038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1748</v>
      </c>
      <c r="K93" s="52">
        <v>0.70088952795982551</v>
      </c>
      <c r="L93" s="52">
        <v>-3.8838672215232739E-2</v>
      </c>
      <c r="M93" s="52">
        <v>2.206634517024697E-2</v>
      </c>
    </row>
    <row r="94" spans="1:13">
      <c r="A94" s="57" t="s">
        <v>1037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1448</v>
      </c>
      <c r="K94" s="52">
        <v>0.72941868717978586</v>
      </c>
      <c r="L94" s="52">
        <v>-3.9486778161019531E-2</v>
      </c>
      <c r="M94" s="52">
        <v>1.5770260403991321E-2</v>
      </c>
    </row>
    <row r="95" spans="1:13">
      <c r="A95" s="57" t="s">
        <v>1036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1749</v>
      </c>
      <c r="K95" s="52">
        <v>0.70828381640675064</v>
      </c>
      <c r="L95" s="52">
        <v>-1.7167797870488943E-2</v>
      </c>
      <c r="M95" s="52">
        <v>2.734528971225858E-2</v>
      </c>
    </row>
    <row r="96" spans="1:13">
      <c r="A96" s="57" t="s">
        <v>1035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1750</v>
      </c>
      <c r="K96" s="52">
        <v>0.77445932816912433</v>
      </c>
      <c r="L96" s="52">
        <v>-1.036071141691397E-2</v>
      </c>
      <c r="M96" s="52">
        <v>2.2906050561519731E-2</v>
      </c>
    </row>
    <row r="97" spans="1:13">
      <c r="A97" s="57" t="s">
        <v>1034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1751</v>
      </c>
      <c r="K97" s="52">
        <v>0.83839317180931072</v>
      </c>
      <c r="L97" s="52">
        <v>1.2229030637870286E-2</v>
      </c>
      <c r="M97" s="52">
        <v>2.4408320569198283E-2</v>
      </c>
    </row>
    <row r="98" spans="1:13">
      <c r="A98" s="57" t="s">
        <v>1033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1752</v>
      </c>
      <c r="K98" s="52">
        <v>0.80367782044107838</v>
      </c>
      <c r="L98" s="52">
        <v>1.8684292598517116E-2</v>
      </c>
      <c r="M98" s="52">
        <v>2.36274848320428E-2</v>
      </c>
    </row>
    <row r="99" spans="1:13">
      <c r="A99" s="57" t="s">
        <v>1032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1467</v>
      </c>
      <c r="K99" s="52">
        <v>0.76709325765665626</v>
      </c>
      <c r="L99" s="52">
        <v>3.2242028265038192E-2</v>
      </c>
      <c r="M99" s="52">
        <v>3.345061697804641E-2</v>
      </c>
    </row>
    <row r="100" spans="1:13">
      <c r="A100" s="57" t="s">
        <v>1031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1474</v>
      </c>
      <c r="K100" s="52">
        <v>0.76526105362988717</v>
      </c>
      <c r="L100" s="52">
        <v>4.2956398948090113E-2</v>
      </c>
      <c r="M100" s="52">
        <v>4.944363325109502E-2</v>
      </c>
    </row>
    <row r="101" spans="1:13">
      <c r="A101" s="57" t="s">
        <v>1030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1753</v>
      </c>
      <c r="K101" s="52">
        <v>0.7711302068795105</v>
      </c>
      <c r="L101" s="52">
        <v>5.090972528656601E-2</v>
      </c>
      <c r="M101" s="52">
        <v>5.7909390027841123E-2</v>
      </c>
    </row>
    <row r="102" spans="1:13">
      <c r="A102" s="57" t="s">
        <v>1029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1754</v>
      </c>
      <c r="K102" s="52">
        <v>0.66881827116607551</v>
      </c>
      <c r="L102" s="52">
        <v>5.7585394218201635E-2</v>
      </c>
      <c r="M102" s="52">
        <v>5.9840225091694732E-2</v>
      </c>
    </row>
    <row r="103" spans="1:13">
      <c r="A103" s="57" t="s">
        <v>1028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1755</v>
      </c>
      <c r="K103" s="52">
        <v>0.65271726663680352</v>
      </c>
      <c r="L103" s="52">
        <v>4.4533138342168987E-2</v>
      </c>
      <c r="M103" s="52">
        <v>4.3598752907408445E-2</v>
      </c>
    </row>
    <row r="104" spans="1:13">
      <c r="A104" s="57" t="s">
        <v>361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1441</v>
      </c>
      <c r="K104" s="52">
        <v>0.68543375548231533</v>
      </c>
      <c r="L104" s="52">
        <v>5.1204115033902209E-2</v>
      </c>
      <c r="M104" s="52">
        <v>4.3995477559848561E-2</v>
      </c>
    </row>
    <row r="105" spans="1:13">
      <c r="A105" s="57" t="s">
        <v>1027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1801</v>
      </c>
      <c r="K105" s="52">
        <v>0.6216692703941864</v>
      </c>
      <c r="L105" s="52">
        <v>4.8565907241659989E-2</v>
      </c>
      <c r="M105" s="52">
        <v>4.9514227942989653E-2</v>
      </c>
    </row>
    <row r="106" spans="1:13">
      <c r="A106" s="57" t="s">
        <v>1026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1800</v>
      </c>
      <c r="K106" s="52">
        <v>0.60184230196687061</v>
      </c>
      <c r="L106" s="52">
        <v>5.6083741086233374E-2</v>
      </c>
      <c r="M106" s="52">
        <v>4.4996297210565084E-2</v>
      </c>
    </row>
    <row r="107" spans="1:13">
      <c r="A107" s="57" t="s">
        <v>1025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1799</v>
      </c>
      <c r="K107" s="52">
        <v>0.62941576503004359</v>
      </c>
      <c r="L107" s="52">
        <v>6.1158252446940509E-2</v>
      </c>
      <c r="M107" s="52">
        <v>4.3026706231453993E-2</v>
      </c>
    </row>
    <row r="108" spans="1:13">
      <c r="A108" s="57" t="s">
        <v>1024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1798</v>
      </c>
      <c r="K108" s="52">
        <v>0.67096640004489561</v>
      </c>
      <c r="L108" s="52">
        <v>8.4285922501926125E-2</v>
      </c>
      <c r="M108" s="52">
        <v>5.6333100069979158E-2</v>
      </c>
    </row>
    <row r="109" spans="1:13">
      <c r="A109" s="57" t="s">
        <v>1023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1797</v>
      </c>
      <c r="K109" s="52">
        <v>0.70512626753562357</v>
      </c>
      <c r="L109" s="52">
        <v>0.10731860867740406</v>
      </c>
      <c r="M109" s="52">
        <v>5.9563420044363768E-2</v>
      </c>
    </row>
    <row r="110" spans="1:13">
      <c r="A110" s="57" t="s">
        <v>1022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1796</v>
      </c>
      <c r="K110" s="52">
        <v>0.72757022007780092</v>
      </c>
      <c r="L110" s="52">
        <v>0.1250822630294024</v>
      </c>
      <c r="M110" s="52">
        <v>4.78366735343696E-2</v>
      </c>
    </row>
    <row r="111" spans="1:13">
      <c r="A111" s="57" t="s">
        <v>1021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1795</v>
      </c>
      <c r="K111" s="52">
        <v>0.68677246855258001</v>
      </c>
      <c r="L111" s="52">
        <v>0.1343705045553838</v>
      </c>
      <c r="M111" s="52">
        <v>4.5660508888114348E-2</v>
      </c>
    </row>
    <row r="112" spans="1:13">
      <c r="A112" s="57" t="s">
        <v>1020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1794</v>
      </c>
      <c r="K112" s="52">
        <v>0.66648869798247468</v>
      </c>
      <c r="L112" s="52">
        <v>0.14593495934959355</v>
      </c>
      <c r="M112" s="52">
        <v>5.7925616547334968E-2</v>
      </c>
    </row>
    <row r="113" spans="1:13">
      <c r="A113" s="57" t="s">
        <v>1019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1793</v>
      </c>
      <c r="K113" s="52">
        <v>0.66801209921289129</v>
      </c>
      <c r="L113" s="52">
        <v>0.10782631740452131</v>
      </c>
      <c r="M113" s="52">
        <v>4.5332678615271238E-2</v>
      </c>
    </row>
    <row r="114" spans="1:13">
      <c r="A114" s="57" t="s">
        <v>1018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1792</v>
      </c>
      <c r="K114" s="52">
        <v>0.65057000645411689</v>
      </c>
      <c r="L114" s="52">
        <v>7.9915101582201054E-2</v>
      </c>
      <c r="M114" s="52">
        <v>3.8471387286761249E-2</v>
      </c>
    </row>
    <row r="115" spans="1:13">
      <c r="A115" s="57" t="s">
        <v>1017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1468</v>
      </c>
      <c r="K115" s="52">
        <v>0.66163575492049476</v>
      </c>
      <c r="L115" s="52">
        <v>6.8818217255717462E-2</v>
      </c>
      <c r="M115" s="52">
        <v>3.4212575433132164E-2</v>
      </c>
    </row>
    <row r="116" spans="1:13">
      <c r="A116" s="57" t="s">
        <v>1016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1791</v>
      </c>
      <c r="K116" s="52">
        <v>0.66515894891284644</v>
      </c>
      <c r="L116" s="52">
        <v>6.393720147524129E-2</v>
      </c>
      <c r="M116" s="52">
        <v>3.7042438384133014E-2</v>
      </c>
    </row>
    <row r="117" spans="1:13">
      <c r="A117" s="57" t="s">
        <v>1015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1790</v>
      </c>
      <c r="K117" s="52">
        <v>0.65906760871397352</v>
      </c>
      <c r="L117" s="52">
        <v>5.1961663660092361E-2</v>
      </c>
      <c r="M117" s="52">
        <v>2.6734594856865801E-2</v>
      </c>
    </row>
    <row r="118" spans="1:13">
      <c r="A118" s="57" t="s">
        <v>1014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1789</v>
      </c>
      <c r="K118" s="52">
        <v>0.66576532952362544</v>
      </c>
      <c r="L118" s="52">
        <v>7.5663312923704984E-2</v>
      </c>
      <c r="M118" s="52">
        <v>2.8070107183846726E-2</v>
      </c>
    </row>
    <row r="119" spans="1:13">
      <c r="A119" s="57" t="s">
        <v>1013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1788</v>
      </c>
      <c r="K119" s="52">
        <v>0.67345657207158105</v>
      </c>
      <c r="L119" s="52">
        <v>8.2147272127905069E-2</v>
      </c>
      <c r="M119" s="52">
        <v>2.8319789791251049E-2</v>
      </c>
    </row>
    <row r="120" spans="1:13">
      <c r="A120" s="57" t="s">
        <v>1012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1570</v>
      </c>
      <c r="K120" s="52">
        <v>0.66139866978904216</v>
      </c>
      <c r="L120" s="52">
        <v>8.8689065717449056E-2</v>
      </c>
      <c r="M120" s="52">
        <v>4.0667618531829985E-2</v>
      </c>
    </row>
    <row r="121" spans="1:13">
      <c r="A121" s="57" t="s">
        <v>1011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1787</v>
      </c>
      <c r="K121" s="52">
        <v>0.66303622247863414</v>
      </c>
      <c r="L121" s="52">
        <v>9.4345872756257831E-2</v>
      </c>
      <c r="M121" s="52">
        <v>4.9203766701178209E-2</v>
      </c>
    </row>
    <row r="122" spans="1:13">
      <c r="A122" s="57" t="s">
        <v>1010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1786</v>
      </c>
      <c r="K122" s="52">
        <v>0.67586020001725355</v>
      </c>
      <c r="L122" s="52">
        <v>8.6619703761852573E-2</v>
      </c>
      <c r="M122" s="52">
        <v>5.0325315457413256E-2</v>
      </c>
    </row>
    <row r="123" spans="1:13">
      <c r="A123" s="57" t="s">
        <v>1009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1901</v>
      </c>
      <c r="K123" s="52">
        <v>0.70911347376933032</v>
      </c>
      <c r="L123" s="52">
        <v>7.4104149791582197E-2</v>
      </c>
      <c r="M123" s="52">
        <v>3.2966765014264432E-2</v>
      </c>
    </row>
    <row r="124" spans="1:13">
      <c r="A124" s="57" t="s">
        <v>1008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1902</v>
      </c>
      <c r="K124" s="52">
        <v>0.76180033498945887</v>
      </c>
      <c r="L124" s="52">
        <v>7.0000690863131876E-2</v>
      </c>
      <c r="M124" s="52">
        <v>2.7262124599086279E-2</v>
      </c>
    </row>
    <row r="125" spans="1:13">
      <c r="A125" s="57" t="s">
        <v>360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1903</v>
      </c>
      <c r="K125" s="52">
        <v>0.75454038159103365</v>
      </c>
      <c r="L125" s="52">
        <v>6.5930730236464452E-2</v>
      </c>
      <c r="M125" s="52">
        <v>2.6040151294733693E-2</v>
      </c>
    </row>
    <row r="126" spans="1:13">
      <c r="A126" s="57" t="s">
        <v>1007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1904</v>
      </c>
      <c r="K126" s="52">
        <v>0.75476381725582242</v>
      </c>
      <c r="L126" s="52">
        <v>7.7381809208496799E-2</v>
      </c>
      <c r="M126" s="52">
        <v>1.8715274393215742E-2</v>
      </c>
    </row>
    <row r="127" spans="1:13">
      <c r="A127" s="57" t="s">
        <v>1006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1905</v>
      </c>
      <c r="K127" s="52">
        <v>0.77123900196456474</v>
      </c>
      <c r="L127" s="52">
        <v>7.9883902198884194E-2</v>
      </c>
      <c r="M127" s="52">
        <v>2.468289338361318E-2</v>
      </c>
    </row>
    <row r="128" spans="1:13">
      <c r="A128" s="57" t="s">
        <v>1005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1906</v>
      </c>
      <c r="K128" s="52">
        <v>0.83697825263105052</v>
      </c>
      <c r="L128" s="52">
        <v>7.1054287172193975E-2</v>
      </c>
      <c r="M128" s="52">
        <v>2.3278157645750586E-2</v>
      </c>
    </row>
    <row r="129" spans="1:13">
      <c r="A129" s="57" t="s">
        <v>1004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1907</v>
      </c>
      <c r="K129" s="52">
        <v>0.91435660069624869</v>
      </c>
      <c r="L129" s="52">
        <v>6.7780087448928272E-2</v>
      </c>
      <c r="M129" s="52">
        <v>2.1399737366859517E-2</v>
      </c>
    </row>
    <row r="130" spans="1:13">
      <c r="A130" s="57" t="s">
        <v>1003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1478</v>
      </c>
      <c r="K130" s="52">
        <v>0.9150431100994143</v>
      </c>
      <c r="L130" s="52">
        <v>6.1275710088148916E-2</v>
      </c>
      <c r="M130" s="52">
        <v>2.9702002931118798E-2</v>
      </c>
    </row>
    <row r="131" spans="1:13">
      <c r="A131" s="57" t="s">
        <v>1002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1430</v>
      </c>
      <c r="K131" s="52">
        <v>0.9589073291482495</v>
      </c>
      <c r="L131" s="52">
        <v>4.6093962709369274E-2</v>
      </c>
      <c r="M131" s="52">
        <v>3.5689739813451249E-2</v>
      </c>
    </row>
    <row r="132" spans="1:13">
      <c r="A132" s="57" t="s">
        <v>1001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1908</v>
      </c>
      <c r="K132" s="52">
        <v>1.0176431088907489</v>
      </c>
      <c r="L132" s="52">
        <v>2.9579157520436272E-2</v>
      </c>
      <c r="M132" s="52">
        <v>2.9909989130302073E-2</v>
      </c>
    </row>
    <row r="133" spans="1:13">
      <c r="A133" s="57" t="s">
        <v>1000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1909</v>
      </c>
      <c r="K133" s="52">
        <v>1.008261765309844</v>
      </c>
      <c r="L133" s="52">
        <v>3.3072749374895016E-2</v>
      </c>
      <c r="M133" s="52">
        <v>4.0128273911134826E-2</v>
      </c>
    </row>
    <row r="134" spans="1:13">
      <c r="A134" s="57" t="s">
        <v>999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1910</v>
      </c>
      <c r="K134" s="52">
        <v>0.9997499945882371</v>
      </c>
      <c r="L134" s="52">
        <v>3.0812198216094489E-2</v>
      </c>
      <c r="M134" s="52">
        <v>3.1811828216127713E-2</v>
      </c>
    </row>
    <row r="135" spans="1:13">
      <c r="A135" s="57" t="s">
        <v>998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1911</v>
      </c>
      <c r="K135" s="52">
        <v>1.02648497872985</v>
      </c>
      <c r="L135" s="52">
        <v>3.6342124722701374E-2</v>
      </c>
      <c r="M135" s="52">
        <v>2.0487106017191836E-2</v>
      </c>
    </row>
    <row r="136" spans="1:13">
      <c r="A136" s="57" t="s">
        <v>997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1912</v>
      </c>
      <c r="K136" s="52">
        <v>1.0342454846904685</v>
      </c>
      <c r="L136" s="52">
        <v>4.7499276382110267E-2</v>
      </c>
      <c r="M136" s="52">
        <v>1.8133231532735383E-2</v>
      </c>
    </row>
    <row r="137" spans="1:13">
      <c r="A137" s="57" t="s">
        <v>996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1913</v>
      </c>
      <c r="K137" s="52">
        <v>1.0312431531117432</v>
      </c>
      <c r="L137" s="52">
        <v>8.1550389498363796E-2</v>
      </c>
      <c r="M137" s="52">
        <v>2.1890821175090558E-2</v>
      </c>
    </row>
    <row r="138" spans="1:13">
      <c r="A138" s="57" t="s">
        <v>995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1914</v>
      </c>
      <c r="K138" s="52">
        <v>1.0569793434285328</v>
      </c>
      <c r="L138" s="52">
        <v>0.10864669168176011</v>
      </c>
      <c r="M138" s="52">
        <v>2.4442846872753332E-2</v>
      </c>
    </row>
    <row r="139" spans="1:13">
      <c r="A139" s="57" t="s">
        <v>994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1420</v>
      </c>
      <c r="K139" s="52">
        <v>1.0616074562099835</v>
      </c>
      <c r="L139" s="52">
        <v>0.12383178055443023</v>
      </c>
      <c r="M139" s="52">
        <v>3.16962562717098E-2</v>
      </c>
    </row>
    <row r="140" spans="1:13">
      <c r="A140" s="57" t="s">
        <v>993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1915</v>
      </c>
      <c r="K140" s="52">
        <v>1.0722929587631969</v>
      </c>
      <c r="L140" s="52">
        <v>0.12765339966832512</v>
      </c>
      <c r="M140" s="52">
        <v>3.9686404363069583E-2</v>
      </c>
    </row>
    <row r="141" spans="1:13">
      <c r="A141" s="57" t="s">
        <v>992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1916</v>
      </c>
      <c r="K141" s="52">
        <v>1.0977703458256656</v>
      </c>
      <c r="L141" s="52">
        <v>0.12637654510164453</v>
      </c>
      <c r="M141" s="52">
        <v>4.4905092480217457E-2</v>
      </c>
    </row>
    <row r="142" spans="1:13">
      <c r="A142" s="57" t="s">
        <v>991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1917</v>
      </c>
      <c r="K142" s="52">
        <v>1.1298031138231304</v>
      </c>
      <c r="L142" s="52">
        <v>0.14083591496854742</v>
      </c>
      <c r="M142" s="52">
        <v>4.8377338399361092E-2</v>
      </c>
    </row>
    <row r="143" spans="1:13">
      <c r="A143" s="57" t="s">
        <v>990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1898</v>
      </c>
      <c r="K143" s="52">
        <v>1.189109395262204</v>
      </c>
      <c r="L143" s="52">
        <v>0.16376093258394553</v>
      </c>
      <c r="M143" s="52">
        <v>6.7066389439582208E-2</v>
      </c>
    </row>
    <row r="144" spans="1:13">
      <c r="A144" s="57" t="s">
        <v>989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1978</v>
      </c>
      <c r="K144" s="52">
        <v>1.232997360248739</v>
      </c>
      <c r="L144" s="52">
        <v>0.14809365377859507</v>
      </c>
      <c r="M144" s="52">
        <v>5.546397750412102E-2</v>
      </c>
    </row>
    <row r="145" spans="1:13">
      <c r="A145" s="57" t="s">
        <v>988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1979</v>
      </c>
      <c r="K145" s="52">
        <v>1.2580813200926944</v>
      </c>
      <c r="L145" s="52">
        <v>0.15437496105838133</v>
      </c>
      <c r="M145" s="52">
        <v>6.0779928036565289E-2</v>
      </c>
    </row>
    <row r="146" spans="1:13">
      <c r="A146" s="57" t="s">
        <v>987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1980</v>
      </c>
      <c r="K146" s="52">
        <v>1.3209374487452843</v>
      </c>
      <c r="L146" s="52">
        <v>0.14614788404898471</v>
      </c>
      <c r="M146" s="52">
        <v>5.2374740300526579E-2</v>
      </c>
    </row>
    <row r="147" spans="1:13">
      <c r="A147" s="57" t="s">
        <v>986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1981</v>
      </c>
      <c r="K147" s="52">
        <v>1.3363778894277276</v>
      </c>
      <c r="L147" s="52">
        <v>0.15684360280527865</v>
      </c>
      <c r="M147" s="52">
        <v>5.4566201731065744E-2</v>
      </c>
    </row>
    <row r="148" spans="1:13">
      <c r="A148" s="57" t="s">
        <v>985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1982</v>
      </c>
      <c r="K148" s="52">
        <v>1.3461816293943984</v>
      </c>
      <c r="L148" s="52">
        <v>0.1662540986522314</v>
      </c>
      <c r="M148" s="52">
        <v>6.0919260700389222E-2</v>
      </c>
    </row>
    <row r="149" spans="1:13">
      <c r="A149" s="57" t="s">
        <v>984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1983</v>
      </c>
      <c r="K149" s="52">
        <v>1.347729616976963</v>
      </c>
      <c r="L149" s="52">
        <v>0.17182737920322411</v>
      </c>
      <c r="M149" s="52">
        <v>5.6592821901905621E-2</v>
      </c>
    </row>
    <row r="150" spans="1:13">
      <c r="A150" s="57" t="s">
        <v>983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1984</v>
      </c>
      <c r="K150" s="52">
        <v>1.3927808930597778</v>
      </c>
      <c r="L150" s="52">
        <v>0.17694970903006513</v>
      </c>
      <c r="M150" s="52">
        <v>5.9933677947917596E-2</v>
      </c>
    </row>
    <row r="151" spans="1:13">
      <c r="A151" s="57" t="s">
        <v>982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1985</v>
      </c>
      <c r="K151" s="52">
        <v>1.3794733586756682</v>
      </c>
      <c r="L151" s="52">
        <v>0.1731410829868969</v>
      </c>
      <c r="M151" s="52">
        <v>6.5033080127419707E-2</v>
      </c>
    </row>
    <row r="152" spans="1:13">
      <c r="A152" s="57" t="s">
        <v>981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1986</v>
      </c>
      <c r="K152" s="52">
        <v>1.3890654023660542</v>
      </c>
      <c r="L152" s="52">
        <v>0.16173438864697109</v>
      </c>
      <c r="M152" s="52">
        <v>5.6460540882492527E-2</v>
      </c>
    </row>
    <row r="153" spans="1:13">
      <c r="A153" s="57" t="s">
        <v>980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1987</v>
      </c>
      <c r="K153" s="52">
        <v>1.2771970208877579</v>
      </c>
      <c r="L153" s="52">
        <v>0.15861146144783844</v>
      </c>
      <c r="M153" s="52">
        <v>4.8487717254102503E-2</v>
      </c>
    </row>
    <row r="154" spans="1:13">
      <c r="A154" s="57" t="s">
        <v>979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1988</v>
      </c>
      <c r="K154" s="52">
        <v>1.2664403771127715</v>
      </c>
      <c r="L154" s="52">
        <v>0.15509439042322959</v>
      </c>
      <c r="M154" s="52">
        <v>4.0693184012357664E-2</v>
      </c>
    </row>
    <row r="155" spans="1:13">
      <c r="A155" s="57" t="s">
        <v>978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1455</v>
      </c>
      <c r="K155" s="52">
        <v>1.2172604559542464</v>
      </c>
      <c r="L155" s="52">
        <v>0.15519758160529218</v>
      </c>
      <c r="M155" s="52">
        <v>4.7527047913446641E-2</v>
      </c>
    </row>
    <row r="156" spans="1:13">
      <c r="A156" s="57" t="s">
        <v>977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1989</v>
      </c>
      <c r="K156" s="52">
        <v>1.1989440574174219</v>
      </c>
      <c r="L156" s="52">
        <v>0.16296590837745661</v>
      </c>
      <c r="M156" s="52">
        <v>4.9083642035484543E-2</v>
      </c>
    </row>
    <row r="157" spans="1:13">
      <c r="A157" s="57" t="s">
        <v>976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1990</v>
      </c>
      <c r="K157" s="52">
        <v>1.2333390086364746</v>
      </c>
      <c r="L157" s="52">
        <v>0.16709320564682573</v>
      </c>
      <c r="M157" s="52">
        <v>4.4372982637180591E-2</v>
      </c>
    </row>
    <row r="158" spans="1:13">
      <c r="A158" s="57" t="s">
        <v>975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1991</v>
      </c>
      <c r="K158" s="52">
        <v>1.3292407726391686</v>
      </c>
      <c r="L158" s="52">
        <v>0.16844375963020042</v>
      </c>
      <c r="M158" s="52">
        <v>4.2834630628909798E-2</v>
      </c>
    </row>
    <row r="159" spans="1:13">
      <c r="A159" s="57" t="s">
        <v>974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1992</v>
      </c>
      <c r="K159" s="52">
        <v>1.4151656567498505</v>
      </c>
      <c r="L159" s="52">
        <v>0.1697819951736268</v>
      </c>
      <c r="M159" s="52">
        <v>3.6737588652482334E-2</v>
      </c>
    </row>
    <row r="160" spans="1:13">
      <c r="A160" s="57" t="s">
        <v>973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1993</v>
      </c>
      <c r="K160" s="52">
        <v>1.4145844046858147</v>
      </c>
      <c r="L160" s="52">
        <v>0.17257639593648433</v>
      </c>
      <c r="M160" s="52">
        <v>4.683785068949109E-2</v>
      </c>
    </row>
    <row r="161" spans="1:13">
      <c r="A161" s="57" t="s">
        <v>972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1994</v>
      </c>
      <c r="K161" s="52">
        <v>1.4233862041601801</v>
      </c>
      <c r="L161" s="52">
        <v>0.14437706780905257</v>
      </c>
      <c r="M161" s="52">
        <v>4.3350268268363301E-2</v>
      </c>
    </row>
    <row r="162" spans="1:13">
      <c r="A162" s="57" t="s">
        <v>971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1995</v>
      </c>
      <c r="K162" s="52">
        <v>1.4856769815539814</v>
      </c>
      <c r="L162" s="52">
        <v>0.15020284077753954</v>
      </c>
      <c r="M162" s="52">
        <v>3.0300554420776171E-2</v>
      </c>
    </row>
    <row r="163" spans="1:13">
      <c r="A163" s="57" t="s">
        <v>970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1996</v>
      </c>
      <c r="K163" s="52">
        <v>1.4967173838770829</v>
      </c>
      <c r="L163" s="52">
        <v>0.15214742460097685</v>
      </c>
      <c r="M163" s="52">
        <v>2.6046986721144139E-2</v>
      </c>
    </row>
    <row r="164" spans="1:13">
      <c r="A164" s="57" t="s">
        <v>969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1443</v>
      </c>
      <c r="K164" s="52">
        <v>1.4882618624329376</v>
      </c>
      <c r="L164" s="52">
        <v>0.15409334045189427</v>
      </c>
      <c r="M164" s="52">
        <v>3.0788637637824801E-2</v>
      </c>
    </row>
    <row r="165" spans="1:13">
      <c r="A165" s="57" t="s">
        <v>968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2016</v>
      </c>
      <c r="K165" s="52">
        <v>1.4540342771486685</v>
      </c>
      <c r="L165" s="52">
        <v>0.12112107132552641</v>
      </c>
      <c r="M165" s="52">
        <v>2.0194534506716044E-2</v>
      </c>
    </row>
    <row r="166" spans="1:13">
      <c r="A166" s="57" t="s">
        <v>967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2017</v>
      </c>
      <c r="K166" s="52">
        <v>1.4832360820073069</v>
      </c>
      <c r="L166" s="52">
        <v>0.12285637860490017</v>
      </c>
      <c r="M166" s="52">
        <v>1.9062195631000423E-2</v>
      </c>
    </row>
    <row r="167" spans="1:13">
      <c r="A167" s="57" t="s">
        <v>966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2018</v>
      </c>
      <c r="K167" s="52">
        <v>1.510077137874847</v>
      </c>
      <c r="L167" s="52">
        <v>9.8856355670824181E-2</v>
      </c>
      <c r="M167" s="52">
        <v>9.1016057585824317E-3</v>
      </c>
    </row>
    <row r="168" spans="1:13">
      <c r="A168" s="57" t="s">
        <v>965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2019</v>
      </c>
      <c r="K168" s="52">
        <v>1.5264213399236963</v>
      </c>
      <c r="L168" s="52">
        <v>9.0913383131458803E-2</v>
      </c>
      <c r="M168" s="52">
        <v>5.8040444055460494E-3</v>
      </c>
    </row>
    <row r="169" spans="1:13">
      <c r="A169" s="57" t="s">
        <v>964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2020</v>
      </c>
      <c r="K169" s="52">
        <v>1.597963923415072</v>
      </c>
      <c r="L169" s="52">
        <v>8.2998674456281618E-2</v>
      </c>
      <c r="M169" s="52">
        <v>-2.0287716709701531E-3</v>
      </c>
    </row>
    <row r="170" spans="1:13">
      <c r="A170" s="57" t="s">
        <v>963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2021</v>
      </c>
      <c r="K170" s="52">
        <v>1.6236145724627575</v>
      </c>
      <c r="L170" s="52">
        <v>9.0131897925056714E-2</v>
      </c>
      <c r="M170" s="52">
        <v>-8.4855192768862331E-3</v>
      </c>
    </row>
    <row r="171" spans="1:13">
      <c r="A171" s="57" t="s">
        <v>962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2022</v>
      </c>
      <c r="K171" s="52">
        <v>1.6155797654241506</v>
      </c>
      <c r="L171" s="52">
        <v>6.1845070979477113E-2</v>
      </c>
      <c r="M171" s="52">
        <v>-1.8359988906351155E-2</v>
      </c>
    </row>
    <row r="172" spans="1:13">
      <c r="A172" s="57" t="s">
        <v>961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2023</v>
      </c>
      <c r="K172" s="52">
        <v>1.6355462756381649</v>
      </c>
      <c r="L172" s="52">
        <v>4.4798621580874443E-2</v>
      </c>
      <c r="M172" s="52">
        <v>-2.3365240456694747E-2</v>
      </c>
    </row>
    <row r="173" spans="1:13">
      <c r="A173" s="57" t="s">
        <v>960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1481</v>
      </c>
      <c r="K173" s="52">
        <v>1.7293886366745856</v>
      </c>
      <c r="L173" s="52">
        <v>3.470080799406694E-2</v>
      </c>
      <c r="M173" s="52">
        <v>-3.3699059561128397E-2</v>
      </c>
    </row>
    <row r="174" spans="1:13">
      <c r="A174" s="57" t="s">
        <v>959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2024</v>
      </c>
      <c r="K174" s="52">
        <v>1.7543738385240228</v>
      </c>
      <c r="L174" s="52">
        <v>5.5765227710445009E-2</v>
      </c>
      <c r="M174" s="52">
        <v>-2.9741656706812503E-2</v>
      </c>
    </row>
    <row r="175" spans="1:13">
      <c r="A175" s="57" t="s">
        <v>958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2025</v>
      </c>
      <c r="K175" s="52">
        <v>1.7841760066935994</v>
      </c>
      <c r="L175" s="52">
        <v>5.7926681233309241E-2</v>
      </c>
      <c r="M175" s="52">
        <v>-2.1457247012136027E-2</v>
      </c>
    </row>
    <row r="176" spans="1:13">
      <c r="A176" s="57" t="s">
        <v>957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2026</v>
      </c>
      <c r="K176" s="52">
        <v>1.8250576843056141</v>
      </c>
      <c r="L176" s="52">
        <v>4.9475704928469977E-2</v>
      </c>
      <c r="M176" s="52">
        <v>-2.4862198341747965E-2</v>
      </c>
    </row>
    <row r="177" spans="1:13">
      <c r="A177" s="57" t="s">
        <v>956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2027</v>
      </c>
      <c r="K177" s="52">
        <v>1.8439360884899729</v>
      </c>
      <c r="L177" s="52">
        <v>4.2110932435825532E-2</v>
      </c>
      <c r="M177" s="52">
        <v>-2.9427736247992553E-2</v>
      </c>
    </row>
    <row r="178" spans="1:13">
      <c r="A178" s="57" t="s">
        <v>955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2028</v>
      </c>
      <c r="K178" s="52">
        <v>1.8416723819740302</v>
      </c>
      <c r="L178" s="52">
        <v>3.9362534257185722E-2</v>
      </c>
      <c r="M178" s="52">
        <v>-3.3758197099842957E-2</v>
      </c>
    </row>
    <row r="179" spans="1:13">
      <c r="A179" s="57" t="s">
        <v>954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2029</v>
      </c>
      <c r="K179" s="52">
        <v>1.9047600445192763</v>
      </c>
      <c r="L179" s="52">
        <v>5.8823529411764719E-2</v>
      </c>
      <c r="M179" s="52">
        <v>-4.0938915072544102E-2</v>
      </c>
    </row>
    <row r="180" spans="1:13">
      <c r="A180" s="57" t="s">
        <v>953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2030</v>
      </c>
      <c r="K180" s="52">
        <v>1.9167003463510657</v>
      </c>
      <c r="L180" s="52">
        <v>5.3972811103716989E-2</v>
      </c>
      <c r="M180" s="52">
        <v>-4.8746486013180435E-2</v>
      </c>
    </row>
    <row r="181" spans="1:13">
      <c r="A181" s="57" t="s">
        <v>952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2031</v>
      </c>
      <c r="K181" s="52">
        <v>1.9819811461786161</v>
      </c>
      <c r="L181" s="52">
        <v>5.7104705949678536E-2</v>
      </c>
      <c r="M181" s="52">
        <v>-5.4908256880733974E-2</v>
      </c>
    </row>
    <row r="182" spans="1:13">
      <c r="A182" s="57" t="s">
        <v>951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2032</v>
      </c>
      <c r="K182" s="52">
        <v>2.0088859152814251</v>
      </c>
      <c r="L182" s="52">
        <v>6.1049184095610221E-2</v>
      </c>
      <c r="M182" s="52">
        <v>-4.5730435991289453E-2</v>
      </c>
    </row>
    <row r="183" spans="1:13">
      <c r="A183" s="57" t="s">
        <v>357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2033</v>
      </c>
      <c r="K183" s="52">
        <v>1.9886087205875929</v>
      </c>
      <c r="L183" s="52">
        <v>5.1365952424361705E-2</v>
      </c>
      <c r="M183" s="52">
        <v>-3.8247793396534835E-2</v>
      </c>
    </row>
    <row r="184" spans="1:13">
      <c r="A184" s="57" t="s">
        <v>950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2012</v>
      </c>
      <c r="K184" s="52">
        <v>2.0433744154883202</v>
      </c>
      <c r="L184" s="52">
        <v>5.9366121477386402E-2</v>
      </c>
      <c r="M184" s="52">
        <v>-3.3166721165973745E-2</v>
      </c>
    </row>
    <row r="185" spans="1:13">
      <c r="A185" s="57" t="s">
        <v>949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2039</v>
      </c>
      <c r="K185" s="52">
        <v>2.0665583119475333</v>
      </c>
      <c r="L185" s="52">
        <v>3.4554195619066252E-2</v>
      </c>
      <c r="M185" s="52">
        <v>-3.2142312698617448E-2</v>
      </c>
    </row>
    <row r="186" spans="1:13">
      <c r="A186" s="57" t="s">
        <v>948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2040</v>
      </c>
      <c r="K186" s="52">
        <v>2.1949312349908747</v>
      </c>
      <c r="L186" s="52">
        <v>2.6250973257579746E-2</v>
      </c>
      <c r="M186" s="52">
        <v>-3.1798966651009897E-2</v>
      </c>
    </row>
    <row r="187" spans="1:13">
      <c r="A187" s="57" t="s">
        <v>947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1465</v>
      </c>
      <c r="K187" s="52">
        <v>2.2145463995747425</v>
      </c>
      <c r="L187" s="52">
        <v>1.7931380397982144E-2</v>
      </c>
      <c r="M187" s="52">
        <v>-6.0088640074644206E-2</v>
      </c>
    </row>
    <row r="188" spans="1:13">
      <c r="A188" s="57" t="s">
        <v>946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2041</v>
      </c>
      <c r="K188" s="52">
        <v>2.2944980065125882</v>
      </c>
      <c r="L188" s="52">
        <v>1.8872291387407536E-2</v>
      </c>
      <c r="M188" s="52">
        <v>-6.4851508228821797E-2</v>
      </c>
    </row>
    <row r="189" spans="1:13">
      <c r="A189" s="57" t="s">
        <v>945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2042</v>
      </c>
      <c r="K189" s="52">
        <v>2.2845483244978508</v>
      </c>
      <c r="L189" s="52">
        <v>-5.7275187740631894E-3</v>
      </c>
      <c r="M189" s="52">
        <v>-8.5418106427090579E-2</v>
      </c>
    </row>
    <row r="190" spans="1:13">
      <c r="A190" s="57" t="s">
        <v>944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2043</v>
      </c>
      <c r="K190" s="52">
        <v>2.0791244906183683</v>
      </c>
      <c r="L190" s="52">
        <v>-3.0905997479987013E-2</v>
      </c>
      <c r="M190" s="52">
        <v>-0.11101492433948534</v>
      </c>
    </row>
    <row r="191" spans="1:13">
      <c r="A191" s="57" t="s">
        <v>943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2044</v>
      </c>
      <c r="K191" s="52">
        <v>2.1053571125270509</v>
      </c>
      <c r="L191" s="52">
        <v>-3.918321465897745E-2</v>
      </c>
      <c r="M191" s="52">
        <v>-0.11957124376270556</v>
      </c>
    </row>
    <row r="192" spans="1:13">
      <c r="A192" s="57" t="s">
        <v>942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2045</v>
      </c>
      <c r="K192" s="52">
        <v>2.1735571328875927</v>
      </c>
      <c r="L192" s="52">
        <v>-4.7403619197482372E-2</v>
      </c>
      <c r="M192" s="52">
        <v>-0.12172950025379536</v>
      </c>
    </row>
    <row r="193" spans="1:13">
      <c r="A193" s="57" t="s">
        <v>941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2046</v>
      </c>
      <c r="K193" s="52">
        <v>2.304173607055215</v>
      </c>
      <c r="L193" s="52">
        <v>-3.4856423836084782E-2</v>
      </c>
      <c r="M193" s="52">
        <v>-0.10843872154518275</v>
      </c>
    </row>
    <row r="194" spans="1:13">
      <c r="A194" s="57" t="s">
        <v>940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2047</v>
      </c>
      <c r="K194" s="52">
        <v>2.3586455315372321</v>
      </c>
      <c r="L194" s="52">
        <v>-2.2096376005879881E-2</v>
      </c>
      <c r="M194" s="52">
        <v>-9.8229109020475991E-2</v>
      </c>
    </row>
    <row r="195" spans="1:13">
      <c r="A195" s="57" t="s">
        <v>939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2048</v>
      </c>
      <c r="K195" s="52">
        <v>2.3411455232484215</v>
      </c>
      <c r="L195" s="52">
        <v>-6.8895290514784047E-2</v>
      </c>
      <c r="M195" s="52">
        <v>-0.15886953801230574</v>
      </c>
    </row>
    <row r="196" spans="1:13">
      <c r="A196" s="57" t="s">
        <v>938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1463</v>
      </c>
      <c r="K196" s="52">
        <v>2.2496329420521555</v>
      </c>
      <c r="L196" s="52">
        <v>-0.10162365848203281</v>
      </c>
      <c r="M196" s="52">
        <v>-0.20098426110775802</v>
      </c>
    </row>
    <row r="197" spans="1:13">
      <c r="A197" s="57" t="s">
        <v>937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2049</v>
      </c>
      <c r="K197" s="52">
        <v>2.1651958126774096</v>
      </c>
      <c r="L197" s="52">
        <v>-8.4537119644653602E-2</v>
      </c>
      <c r="M197" s="52">
        <v>-0.17606059197992663</v>
      </c>
    </row>
    <row r="198" spans="1:13">
      <c r="A198" s="57" t="s">
        <v>936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1464</v>
      </c>
      <c r="K198" s="52">
        <v>2.1994602924100333</v>
      </c>
      <c r="L198" s="52">
        <v>-0.10283190537569176</v>
      </c>
      <c r="M198" s="52">
        <v>-0.16909294512877926</v>
      </c>
    </row>
    <row r="199" spans="1:13">
      <c r="A199" s="57" t="s">
        <v>935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2050</v>
      </c>
      <c r="K199" s="52">
        <v>2.0875605687744012</v>
      </c>
      <c r="L199" s="52">
        <v>-0.16778190360715373</v>
      </c>
      <c r="M199" s="52">
        <v>-0.20058873002523125</v>
      </c>
    </row>
    <row r="200" spans="1:13">
      <c r="A200" s="57" t="s">
        <v>934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1424</v>
      </c>
      <c r="K200" s="52">
        <v>2.0330279196085086</v>
      </c>
      <c r="L200" s="52">
        <v>-0.18252238381144681</v>
      </c>
      <c r="M200" s="52">
        <v>-0.20526495484995122</v>
      </c>
    </row>
    <row r="201" spans="1:13">
      <c r="A201" s="57" t="s">
        <v>933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1423</v>
      </c>
      <c r="K201" s="52">
        <v>2.0770266990291262</v>
      </c>
      <c r="L201" s="52">
        <v>-0.20197767169577119</v>
      </c>
      <c r="M201" s="52">
        <v>-0.23952972283866092</v>
      </c>
    </row>
    <row r="202" spans="1:13">
      <c r="A202" s="57" t="s">
        <v>932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1458</v>
      </c>
      <c r="K202" s="52">
        <v>2.0018833074926139</v>
      </c>
      <c r="L202" s="52">
        <v>-0.20599337271286566</v>
      </c>
      <c r="M202" s="52">
        <v>-0.25216404143607207</v>
      </c>
    </row>
    <row r="203" spans="1:13">
      <c r="A203" s="57" t="s">
        <v>931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2051</v>
      </c>
      <c r="K203" s="52">
        <v>2.0546208587115573</v>
      </c>
      <c r="L203" s="52">
        <v>-0.25078933353621424</v>
      </c>
      <c r="M203" s="52">
        <v>-0.25028344671201819</v>
      </c>
    </row>
    <row r="204" spans="1:13">
      <c r="A204" s="57" t="s">
        <v>930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2198</v>
      </c>
      <c r="K204" s="52">
        <v>2.0077759223725797</v>
      </c>
      <c r="L204" s="52">
        <v>-0.23684861870037899</v>
      </c>
      <c r="M204" s="52">
        <v>-0.25316396142084219</v>
      </c>
    </row>
    <row r="205" spans="1:13">
      <c r="A205" s="57" t="s">
        <v>929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2199</v>
      </c>
      <c r="K205" s="52">
        <v>2.0461240357189396</v>
      </c>
      <c r="L205" s="52">
        <v>-0.21210465839094317</v>
      </c>
      <c r="M205" s="52">
        <v>-0.23862294698696596</v>
      </c>
    </row>
    <row r="206" spans="1:13">
      <c r="A206" s="57" t="s">
        <v>928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1411</v>
      </c>
      <c r="K206" s="52">
        <v>2.0867004651567185</v>
      </c>
      <c r="L206" s="52">
        <v>-0.20294829821560023</v>
      </c>
      <c r="M206" s="52">
        <v>-0.2201453322034812</v>
      </c>
    </row>
    <row r="207" spans="1:13">
      <c r="A207" s="57" t="s">
        <v>927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2200</v>
      </c>
      <c r="K207" s="52">
        <v>2.1020642210179945</v>
      </c>
      <c r="L207" s="52">
        <v>-0.21142508207057775</v>
      </c>
      <c r="M207" s="52">
        <v>-0.22435039460931361</v>
      </c>
    </row>
    <row r="208" spans="1:13">
      <c r="A208" s="57" t="s">
        <v>926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2201</v>
      </c>
      <c r="K208" s="52">
        <v>2.0653826477352677</v>
      </c>
      <c r="L208" s="52">
        <v>-0.22310098510668108</v>
      </c>
      <c r="M208" s="52">
        <v>-0.23463067393916981</v>
      </c>
    </row>
    <row r="209" spans="1:13">
      <c r="A209" s="57" t="s">
        <v>925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2202</v>
      </c>
      <c r="K209" s="52">
        <v>2.1665380037199844</v>
      </c>
      <c r="L209" s="52">
        <v>-0.21014299635141021</v>
      </c>
      <c r="M209" s="52">
        <v>-0.22883651639938629</v>
      </c>
    </row>
    <row r="210" spans="1:13">
      <c r="A210" s="57" t="s">
        <v>924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2203</v>
      </c>
      <c r="K210" s="52">
        <v>2.192498915258914</v>
      </c>
      <c r="L210" s="52">
        <v>-0.20603748970861058</v>
      </c>
      <c r="M210" s="52">
        <v>-0.21512697828487315</v>
      </c>
    </row>
    <row r="211" spans="1:13">
      <c r="A211" s="57" t="s">
        <v>923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2204</v>
      </c>
      <c r="K211" s="52">
        <v>2.1379649822851303</v>
      </c>
      <c r="L211" s="52">
        <v>-0.18223350253807091</v>
      </c>
      <c r="M211" s="52">
        <v>-0.20485088365242998</v>
      </c>
    </row>
    <row r="212" spans="1:13">
      <c r="A212" s="57" t="s">
        <v>922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2205</v>
      </c>
      <c r="K212" s="52">
        <v>2.1473310566579267</v>
      </c>
      <c r="L212" s="52">
        <v>-0.16778809704321462</v>
      </c>
      <c r="M212" s="52">
        <v>-0.19279743949895234</v>
      </c>
    </row>
    <row r="213" spans="1:13">
      <c r="A213" s="57" t="s">
        <v>921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2206</v>
      </c>
      <c r="K213" s="52">
        <v>2.2235012637554505</v>
      </c>
      <c r="L213" s="52">
        <v>-0.17475682311833041</v>
      </c>
      <c r="M213" s="52">
        <v>-0.2001381851681252</v>
      </c>
    </row>
    <row r="214" spans="1:13">
      <c r="A214" s="57" t="s">
        <v>920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2207</v>
      </c>
      <c r="K214" s="52">
        <v>2.2586603997630474</v>
      </c>
      <c r="L214" s="52">
        <v>-0.19632489215493287</v>
      </c>
      <c r="M214" s="52">
        <v>-0.21100427926297416</v>
      </c>
    </row>
    <row r="215" spans="1:13">
      <c r="A215" s="57" t="s">
        <v>919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2208</v>
      </c>
      <c r="K215" s="52">
        <v>2.3139108690311998</v>
      </c>
      <c r="L215" s="52">
        <v>-0.19596753501132091</v>
      </c>
      <c r="M215" s="52">
        <v>-0.21030937174434938</v>
      </c>
    </row>
    <row r="216" spans="1:13">
      <c r="A216" s="57" t="s">
        <v>918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2209</v>
      </c>
      <c r="K216" s="52">
        <v>2.3115181597600758</v>
      </c>
      <c r="L216" s="52">
        <v>-0.18866329811667437</v>
      </c>
      <c r="M216" s="52">
        <v>-0.21105162870882854</v>
      </c>
    </row>
    <row r="217" spans="1:13">
      <c r="A217" s="57" t="s">
        <v>917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2210</v>
      </c>
      <c r="K217" s="52">
        <v>2.2895279088733576</v>
      </c>
      <c r="L217" s="52">
        <v>-0.18030253146034536</v>
      </c>
      <c r="M217" s="52">
        <v>-0.19743403753740141</v>
      </c>
    </row>
    <row r="218" spans="1:13">
      <c r="A218" s="57" t="s">
        <v>916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2211</v>
      </c>
      <c r="K218" s="52">
        <v>2.3290451921684023</v>
      </c>
      <c r="L218" s="52">
        <v>-0.18969025135714612</v>
      </c>
      <c r="M218" s="52">
        <v>-0.20214839323754696</v>
      </c>
    </row>
    <row r="219" spans="1:13">
      <c r="A219" s="57" t="s">
        <v>915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2212</v>
      </c>
      <c r="K219" s="52">
        <v>2.4267226068082048</v>
      </c>
      <c r="L219" s="52">
        <v>-0.23807005469568743</v>
      </c>
      <c r="M219" s="52">
        <v>-0.20847290303761845</v>
      </c>
    </row>
    <row r="220" spans="1:13">
      <c r="A220" s="57" t="s">
        <v>914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2192</v>
      </c>
      <c r="K220" s="52">
        <v>2.5190866929037083</v>
      </c>
      <c r="L220" s="52">
        <v>-0.36071791501310435</v>
      </c>
      <c r="M220" s="52">
        <v>-0.19906580574254706</v>
      </c>
    </row>
    <row r="221" spans="1:13">
      <c r="A221" s="57" t="s">
        <v>913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2426</v>
      </c>
      <c r="K221" s="52">
        <v>2.5132522999834497</v>
      </c>
      <c r="L221" s="52">
        <v>-0.1720553847286922</v>
      </c>
      <c r="M221" s="52">
        <v>-0.20876005852231161</v>
      </c>
    </row>
    <row r="222" spans="1:13">
      <c r="A222" s="57" t="s">
        <v>912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2427</v>
      </c>
      <c r="K222" s="52">
        <v>2.5966802746831461</v>
      </c>
      <c r="L222" s="52">
        <v>-0.19689086004297929</v>
      </c>
      <c r="M222" s="52">
        <v>-0.22912117903930129</v>
      </c>
    </row>
    <row r="223" spans="1:13">
      <c r="A223" s="57" t="s">
        <v>911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2428</v>
      </c>
      <c r="K223" s="52">
        <v>2.7113059341818095</v>
      </c>
      <c r="L223" s="52">
        <v>-0.1894854933007416</v>
      </c>
      <c r="M223" s="52">
        <v>-0.22064153678869147</v>
      </c>
    </row>
    <row r="224" spans="1:13">
      <c r="A224" s="57" t="s">
        <v>355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2429</v>
      </c>
      <c r="K224" s="52">
        <v>2.7645094001085262</v>
      </c>
      <c r="L224" s="52">
        <v>-0.19210252418749041</v>
      </c>
      <c r="M224" s="52">
        <v>-0.22266744269340977</v>
      </c>
    </row>
    <row r="225" spans="1:13">
      <c r="A225" s="57" t="s">
        <v>910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2430</v>
      </c>
      <c r="K225" s="52">
        <v>2.9046865584714321</v>
      </c>
      <c r="L225" s="52">
        <v>-0.17909332157975444</v>
      </c>
      <c r="M225" s="52">
        <v>-0.20929810224280399</v>
      </c>
    </row>
    <row r="226" spans="1:13">
      <c r="A226" s="57" t="s">
        <v>909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2431</v>
      </c>
      <c r="K226" s="52">
        <v>3.0447376015183076</v>
      </c>
      <c r="L226" s="52">
        <v>-0.17841543092056966</v>
      </c>
      <c r="M226" s="52">
        <v>-0.20501448225923247</v>
      </c>
    </row>
    <row r="227" spans="1:13">
      <c r="A227" s="57" t="s">
        <v>908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2432</v>
      </c>
      <c r="K227" s="52">
        <v>3.1513653902871228</v>
      </c>
      <c r="L227" s="52">
        <v>-0.16765020469885294</v>
      </c>
      <c r="M227" s="52">
        <v>-0.19692990400289812</v>
      </c>
    </row>
    <row r="228" spans="1:13">
      <c r="A228" s="57" t="s">
        <v>907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2433</v>
      </c>
      <c r="K228" s="52">
        <v>3.2774238409176606</v>
      </c>
      <c r="L228" s="52">
        <v>-0.15125595955531534</v>
      </c>
      <c r="M228" s="52">
        <v>-0.17954558396446674</v>
      </c>
    </row>
    <row r="229" spans="1:13">
      <c r="A229" s="57" t="s">
        <v>906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2434</v>
      </c>
      <c r="K229" s="52">
        <v>3.3843861302527811</v>
      </c>
      <c r="L229" s="52">
        <v>-0.16855115063070514</v>
      </c>
      <c r="M229" s="52">
        <v>-0.17559455881681652</v>
      </c>
    </row>
    <row r="230" spans="1:13">
      <c r="A230" s="57" t="s">
        <v>905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1449</v>
      </c>
      <c r="K230" s="52">
        <v>3.4501820144125963</v>
      </c>
      <c r="L230" s="52">
        <v>-0.17415482357721324</v>
      </c>
      <c r="M230" s="52">
        <v>-0.17055152794347062</v>
      </c>
    </row>
    <row r="231" spans="1:13">
      <c r="A231" s="57" t="s">
        <v>904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2435</v>
      </c>
      <c r="K231" s="52">
        <v>3.519461863350597</v>
      </c>
      <c r="L231" s="52">
        <v>-0.17721730106371147</v>
      </c>
      <c r="M231" s="52">
        <v>-0.18931794237552113</v>
      </c>
    </row>
    <row r="232" spans="1:13">
      <c r="A232" s="57" t="s">
        <v>903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2436</v>
      </c>
      <c r="K232" s="52">
        <v>3.4549340735726393</v>
      </c>
      <c r="L232" s="52">
        <v>-0.17097956463793873</v>
      </c>
      <c r="M232" s="52">
        <v>-0.18343465740275189</v>
      </c>
    </row>
    <row r="233" spans="1:13">
      <c r="A233" s="57" t="s">
        <v>902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2437</v>
      </c>
      <c r="K233" s="52">
        <v>3.3542686037109464</v>
      </c>
      <c r="L233" s="52">
        <v>-0.15991759022449559</v>
      </c>
      <c r="M233" s="52">
        <v>-0.18233113009833946</v>
      </c>
    </row>
    <row r="234" spans="1:13">
      <c r="A234" s="57" t="s">
        <v>901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2438</v>
      </c>
      <c r="K234" s="52">
        <v>3.5533777743461163</v>
      </c>
      <c r="L234" s="52">
        <v>-0.147427143671779</v>
      </c>
      <c r="M234" s="52">
        <v>-0.17774186100207812</v>
      </c>
    </row>
    <row r="235" spans="1:13">
      <c r="A235" s="57" t="s">
        <v>900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2439</v>
      </c>
      <c r="K235" s="52">
        <v>3.8338874973009993</v>
      </c>
      <c r="L235" s="52">
        <v>-0.14132726040804044</v>
      </c>
      <c r="M235" s="52">
        <v>-0.16985701644078055</v>
      </c>
    </row>
    <row r="236" spans="1:13">
      <c r="A236" s="57" t="s">
        <v>899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2440</v>
      </c>
      <c r="K236" s="52">
        <v>4.0325541998423606</v>
      </c>
      <c r="L236" s="52">
        <v>-0.13353199943238259</v>
      </c>
      <c r="M236" s="52">
        <v>-0.17484008528784645</v>
      </c>
    </row>
    <row r="237" spans="1:13">
      <c r="A237" s="57" t="s">
        <v>898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1510</v>
      </c>
      <c r="K237" s="52">
        <v>3.8330905854480912</v>
      </c>
      <c r="L237" s="52">
        <v>-0.13476506746341377</v>
      </c>
      <c r="M237" s="52">
        <v>-0.1647607934655777</v>
      </c>
    </row>
    <row r="238" spans="1:13">
      <c r="A238" s="57" t="s">
        <v>897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1571</v>
      </c>
      <c r="K238" s="52">
        <v>3.8655923432824189</v>
      </c>
      <c r="L238" s="52">
        <v>-0.11751288497190049</v>
      </c>
      <c r="M238" s="52">
        <v>-0.14852142569185889</v>
      </c>
    </row>
    <row r="239" spans="1:13">
      <c r="A239" s="57" t="s">
        <v>896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2441</v>
      </c>
      <c r="K239" s="52">
        <v>3.8389210331980363</v>
      </c>
      <c r="L239" s="52">
        <v>-0.10959565361840173</v>
      </c>
      <c r="M239" s="52">
        <v>-0.13847694435172386</v>
      </c>
    </row>
    <row r="240" spans="1:13">
      <c r="A240" s="57" t="s">
        <v>895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2442</v>
      </c>
      <c r="K240" s="52">
        <v>3.6616237412257036</v>
      </c>
      <c r="L240" s="52">
        <v>-0.10289722476364749</v>
      </c>
      <c r="M240" s="52">
        <v>-0.11388997650743926</v>
      </c>
    </row>
    <row r="241" spans="1:13">
      <c r="A241" s="57" t="s">
        <v>894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2443</v>
      </c>
      <c r="K241" s="52">
        <v>3.6998700615453206</v>
      </c>
      <c r="L241" s="52">
        <v>-0.10045540572510048</v>
      </c>
      <c r="M241" s="52">
        <v>-0.10472560230660222</v>
      </c>
    </row>
    <row r="242" spans="1:13">
      <c r="A242" s="57" t="s">
        <v>893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2444</v>
      </c>
      <c r="K242" s="52">
        <v>3.7490044915642189</v>
      </c>
      <c r="L242" s="52">
        <v>-8.9323503646761226E-2</v>
      </c>
      <c r="M242" s="52">
        <v>-8.9163237311385535E-2</v>
      </c>
    </row>
    <row r="243" spans="1:13">
      <c r="A243" s="57" t="s">
        <v>892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2414</v>
      </c>
      <c r="K243" s="52">
        <v>3.6381662504459511</v>
      </c>
      <c r="L243" s="52">
        <v>-7.1134263229481243E-2</v>
      </c>
      <c r="M243" s="52">
        <v>-8.4141197365499965E-2</v>
      </c>
    </row>
    <row r="244" spans="1:13">
      <c r="A244" s="57" t="s">
        <v>354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891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890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889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888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887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886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885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884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883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882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881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880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879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878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877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876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875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874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873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872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871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870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869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868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867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866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865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864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863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862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861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860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859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858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857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856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855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352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854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853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852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851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850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849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848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847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846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845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844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843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842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841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840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839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838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837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836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835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351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834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833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832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831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830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829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828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827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826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825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824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823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822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821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820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819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818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817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350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816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815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814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813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812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811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810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809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808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807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806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805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804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803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802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801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800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799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798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797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796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349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795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794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793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792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791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790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789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788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787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786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785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784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783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782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781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780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779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778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777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348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776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775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774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773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772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771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770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769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768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767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766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765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764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763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762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761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760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759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758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347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757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756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755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754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753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752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751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750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749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748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747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746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745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744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743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742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741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740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739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738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346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737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736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735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734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733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732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731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730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729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728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727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726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725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724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723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722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721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720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719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718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717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716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715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714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713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712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711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710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709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708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707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706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705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704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703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702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701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700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699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344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698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697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696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695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694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693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692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691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690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689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688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687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686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685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684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683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682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681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680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679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343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678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677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676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675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674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673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672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671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670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669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668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667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666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665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664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663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662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661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660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659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658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657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656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655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654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653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652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651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650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649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648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647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646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645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644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643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642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641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640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639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638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637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636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635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634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633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632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631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630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629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628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627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626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625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624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623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622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621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620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619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618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617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616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615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614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613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612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611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610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609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608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607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606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605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604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603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602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601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600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599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598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597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596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595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594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593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592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591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590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589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588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587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586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585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584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583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582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581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580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579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578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577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576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575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574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573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572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571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570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569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568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567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566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565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564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563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562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561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560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559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558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557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556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555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554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553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552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551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550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549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548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547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546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545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544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543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542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541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540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539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538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537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536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535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534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533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532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531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530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529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528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527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526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525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524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523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522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521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520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519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518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517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516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515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514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513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512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511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510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509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508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507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506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505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504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503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502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501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500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499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498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497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496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495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494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493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492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491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490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489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488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487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486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485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484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483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482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481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480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479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478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477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476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475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474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473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472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471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470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1154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1155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1156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1157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1158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1159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1160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1161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1162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1164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1163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1165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1166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1167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1168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1169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1170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1171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1172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1173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1174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1175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1176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1177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1178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1179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1180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1181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1182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1183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1184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1185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1186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1187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1188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1189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1190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1191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330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1139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1140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1141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1142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1143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1144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1145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1146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1147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1148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1149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1150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1151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1152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1153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200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1516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1517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1518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1519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1520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1521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1522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1523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1524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1525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1526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1527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1528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1529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1530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1509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1531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1532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1533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1534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1535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1508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1539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1540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1541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1542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1543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1544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1545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1546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1547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1548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1549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1550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1414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1551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1552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1459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1553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1554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1623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1622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1621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1620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1619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1618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1617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1470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1616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1615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1614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1613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1612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1611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1461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1610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1609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1608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1607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1606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1473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1587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1654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1655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1656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1657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1658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1659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1660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1661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1662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1663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1651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1664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1665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1666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1667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1668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1669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1670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1671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1672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1676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1677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1678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1679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1680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1681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1682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1683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1684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1447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1685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1686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1687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1688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1689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1690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1691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1489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1692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1673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1740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1741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1742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1743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1744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1745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1746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1747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1471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1748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1448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1749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1750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1751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1752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1467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1474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1753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1754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1755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1441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1801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1800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1799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1798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1797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1796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1795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1794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1793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1792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1468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1791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1790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1789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1788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1570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1787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1786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1901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1902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1903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1904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1905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1906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1907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1478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1430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1908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1909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1910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1911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1912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1913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1914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1420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1915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1916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1917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1898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1978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1979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1980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1981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1982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1983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1984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1985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1986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1987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1988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1455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1989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1990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1991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1992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1993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1994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1995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1996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1443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2016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2017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2018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2019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2020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2021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2022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2023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1481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2024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2025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2026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2027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2028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2029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2030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2031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2032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2033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2012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2039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2040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1465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2041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2042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2043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2044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2045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2046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2047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2048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1463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2049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1464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2050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1424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1423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1458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2051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2198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2199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1411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2200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2201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2202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2203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2204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2205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2206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2207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2208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2209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2210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2211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2212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2192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2426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2427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2428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2429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2430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2431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2432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2433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2434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1449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2435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2436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2437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2438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2439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2440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1510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1571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2441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2442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2443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2444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2414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3"/>
  <sheetViews>
    <sheetView showGridLines="0" rightToLeft="1" zoomScaleNormal="100" workbookViewId="0">
      <selection activeCell="D1" sqref="D1"/>
    </sheetView>
  </sheetViews>
  <sheetFormatPr defaultColWidth="10.42578125" defaultRowHeight="18"/>
  <cols>
    <col min="1" max="1" width="31.42578125" style="44" bestFit="1" customWidth="1"/>
    <col min="2" max="2" width="17.85546875" style="44" bestFit="1" customWidth="1"/>
    <col min="3" max="3" width="11.85546875" style="44" customWidth="1"/>
    <col min="4" max="4" width="10.28515625" style="44" customWidth="1"/>
    <col min="5" max="5" width="9.7109375" style="44" customWidth="1"/>
    <col min="6" max="6" width="15.85546875" style="44" customWidth="1"/>
    <col min="7" max="7" width="13.5703125" style="44" customWidth="1"/>
    <col min="8" max="11" width="10.42578125" style="44" bestFit="1" customWidth="1"/>
    <col min="12" max="12" width="13.5703125" style="44" bestFit="1" customWidth="1"/>
    <col min="13" max="13" width="13.42578125" style="44" bestFit="1" customWidth="1"/>
    <col min="14" max="14" width="8.28515625" style="44" bestFit="1" customWidth="1"/>
    <col min="15" max="15" width="10.42578125" style="44" bestFit="1" customWidth="1"/>
    <col min="16" max="16" width="12.85546875" style="44" bestFit="1" customWidth="1"/>
    <col min="17" max="17" width="13.5703125" style="44" bestFit="1" customWidth="1"/>
    <col min="18" max="18" width="11.140625" style="44" bestFit="1" customWidth="1"/>
    <col min="19" max="19" width="13.5703125" style="44" bestFit="1" customWidth="1"/>
    <col min="20" max="20" width="10.42578125" style="44" bestFit="1" customWidth="1"/>
    <col min="21" max="21" width="13.5703125" style="44" bestFit="1" customWidth="1"/>
    <col min="22" max="22" width="13.7109375" style="44" bestFit="1" customWidth="1"/>
    <col min="23" max="23" width="11.85546875" style="44" bestFit="1" customWidth="1"/>
    <col min="24" max="24" width="10.42578125" style="44" bestFit="1" customWidth="1"/>
    <col min="25" max="25" width="6.85546875" style="44" bestFit="1" customWidth="1"/>
    <col min="26" max="27" width="10.42578125" style="44" bestFit="1" customWidth="1"/>
    <col min="28" max="28" width="11" style="44" bestFit="1" customWidth="1"/>
    <col min="29" max="30" width="10.42578125" style="44" bestFit="1" customWidth="1"/>
    <col min="31" max="31" width="13.140625" style="44" bestFit="1" customWidth="1"/>
    <col min="32" max="32" width="14.5703125" style="44" bestFit="1" customWidth="1"/>
    <col min="33" max="33" width="13.5703125" style="44" bestFit="1" customWidth="1"/>
    <col min="34" max="36" width="10.42578125" style="44" bestFit="1" customWidth="1"/>
    <col min="37" max="37" width="14.5703125" style="44" bestFit="1" customWidth="1"/>
    <col min="38" max="38" width="10.42578125" style="44" bestFit="1" customWidth="1"/>
    <col min="39" max="39" width="13" style="44" bestFit="1" customWidth="1"/>
    <col min="40" max="40" width="10.42578125" style="44" bestFit="1" customWidth="1"/>
    <col min="41" max="41" width="6.85546875" style="44" bestFit="1" customWidth="1"/>
    <col min="42" max="42" width="13.85546875" style="44" bestFit="1" customWidth="1"/>
    <col min="43" max="43" width="13.140625" style="44" bestFit="1" customWidth="1"/>
    <col min="44" max="45" width="10.42578125" style="44" bestFit="1" customWidth="1"/>
    <col min="46" max="16384" width="10.42578125" style="44"/>
  </cols>
  <sheetData>
    <row r="1" spans="1:4">
      <c r="A1" s="675" t="s">
        <v>426</v>
      </c>
      <c r="B1" s="676" t="s">
        <v>2415</v>
      </c>
      <c r="C1" s="676" t="s">
        <v>2193</v>
      </c>
      <c r="D1" s="676" t="s">
        <v>2036</v>
      </c>
    </row>
    <row r="2" spans="1:4">
      <c r="A2" s="536" t="s">
        <v>435</v>
      </c>
      <c r="B2" s="1126">
        <v>20.02</v>
      </c>
      <c r="C2" s="1126">
        <v>14.26</v>
      </c>
      <c r="D2" s="1126">
        <v>10.3</v>
      </c>
    </row>
    <row r="3" spans="1:4">
      <c r="A3" s="535" t="s">
        <v>434</v>
      </c>
      <c r="B3" s="991">
        <v>14873.505212998278</v>
      </c>
      <c r="C3" s="991">
        <v>9285</v>
      </c>
      <c r="D3" s="991">
        <v>6204</v>
      </c>
    </row>
    <row r="4" spans="1:4">
      <c r="A4" s="535" t="s">
        <v>2308</v>
      </c>
      <c r="B4" s="991">
        <v>538.38077166350411</v>
      </c>
      <c r="C4" s="991">
        <v>405</v>
      </c>
      <c r="D4" s="991">
        <v>253</v>
      </c>
    </row>
    <row r="5" spans="1:4">
      <c r="A5" s="535" t="s">
        <v>441</v>
      </c>
      <c r="B5" s="991">
        <v>130.09277706542338</v>
      </c>
      <c r="C5" s="991">
        <v>102</v>
      </c>
      <c r="D5" s="991">
        <v>70</v>
      </c>
    </row>
    <row r="6" spans="1:4">
      <c r="A6" s="535" t="s">
        <v>117</v>
      </c>
      <c r="B6" s="991">
        <v>108</v>
      </c>
      <c r="C6" s="991">
        <v>52</v>
      </c>
      <c r="D6" s="991">
        <v>39</v>
      </c>
    </row>
    <row r="7" spans="1:4">
      <c r="A7" s="535" t="s">
        <v>433</v>
      </c>
      <c r="B7" s="991">
        <v>83</v>
      </c>
      <c r="C7" s="991">
        <v>69</v>
      </c>
      <c r="D7" s="991">
        <v>45</v>
      </c>
    </row>
    <row r="8" spans="1:4">
      <c r="A8" s="535" t="s">
        <v>446</v>
      </c>
      <c r="B8" s="991">
        <v>81</v>
      </c>
      <c r="C8" s="991">
        <v>57</v>
      </c>
      <c r="D8" s="991">
        <v>37</v>
      </c>
    </row>
    <row r="9" spans="1:4">
      <c r="A9" s="535" t="s">
        <v>450</v>
      </c>
      <c r="B9" s="991">
        <v>67</v>
      </c>
      <c r="C9" s="991">
        <v>48</v>
      </c>
      <c r="D9" s="991">
        <v>35</v>
      </c>
    </row>
    <row r="10" spans="1:4">
      <c r="A10" s="675" t="s">
        <v>1824</v>
      </c>
      <c r="B10" s="676" t="s">
        <v>2415</v>
      </c>
      <c r="C10" s="676" t="s">
        <v>2193</v>
      </c>
      <c r="D10" s="676" t="s">
        <v>2036</v>
      </c>
    </row>
    <row r="11" spans="1:4">
      <c r="A11" s="535" t="s">
        <v>2307</v>
      </c>
      <c r="B11" s="991">
        <v>24</v>
      </c>
      <c r="C11" s="991">
        <v>16</v>
      </c>
      <c r="D11" s="991">
        <v>12</v>
      </c>
    </row>
    <row r="12" spans="1:4">
      <c r="A12" s="535" t="s">
        <v>2306</v>
      </c>
      <c r="B12" s="991">
        <v>16</v>
      </c>
      <c r="C12" s="991">
        <v>12</v>
      </c>
      <c r="D12" s="991">
        <v>9</v>
      </c>
    </row>
    <row r="13" spans="1:4">
      <c r="A13" s="535" t="s">
        <v>437</v>
      </c>
      <c r="B13" s="991">
        <v>15</v>
      </c>
      <c r="C13" s="991">
        <v>12</v>
      </c>
      <c r="D13" s="991">
        <v>8</v>
      </c>
    </row>
    <row r="14" spans="1:4">
      <c r="A14" s="535" t="s">
        <v>105</v>
      </c>
      <c r="B14" s="991">
        <v>15</v>
      </c>
      <c r="C14" s="991">
        <v>10</v>
      </c>
      <c r="D14" s="991">
        <v>8</v>
      </c>
    </row>
    <row r="15" spans="1:4">
      <c r="A15" s="535" t="s">
        <v>2473</v>
      </c>
      <c r="B15" s="991">
        <v>12</v>
      </c>
      <c r="C15" s="991">
        <v>7</v>
      </c>
      <c r="D15" s="991">
        <v>5</v>
      </c>
    </row>
    <row r="16" spans="1:4">
      <c r="A16" s="535" t="s">
        <v>428</v>
      </c>
      <c r="B16" s="991">
        <v>11</v>
      </c>
      <c r="C16" s="991">
        <v>7</v>
      </c>
      <c r="D16" s="991">
        <v>6</v>
      </c>
    </row>
    <row r="17" spans="1:45">
      <c r="A17" s="535" t="s">
        <v>427</v>
      </c>
      <c r="B17" s="991">
        <v>2</v>
      </c>
      <c r="C17" s="991">
        <v>2</v>
      </c>
      <c r="D17" s="991">
        <v>2</v>
      </c>
    </row>
    <row r="19" spans="1:45" s="1111" customFormat="1" ht="43.5" customHeight="1">
      <c r="A19" s="1110" t="s">
        <v>426</v>
      </c>
      <c r="B19" s="1110" t="s">
        <v>457</v>
      </c>
      <c r="C19" s="1110" t="s">
        <v>435</v>
      </c>
      <c r="D19" s="1110" t="s">
        <v>105</v>
      </c>
      <c r="E19" s="1110" t="s">
        <v>110</v>
      </c>
      <c r="F19" s="1110" t="s">
        <v>2467</v>
      </c>
      <c r="G19" s="1110" t="s">
        <v>2468</v>
      </c>
      <c r="H19" s="1110" t="s">
        <v>106</v>
      </c>
      <c r="I19" s="1110" t="s">
        <v>117</v>
      </c>
      <c r="J19" s="1110" t="s">
        <v>456</v>
      </c>
      <c r="K19" s="1110" t="s">
        <v>429</v>
      </c>
      <c r="L19" s="1110" t="s">
        <v>428</v>
      </c>
      <c r="M19" s="1110" t="s">
        <v>455</v>
      </c>
      <c r="N19" s="1110" t="s">
        <v>454</v>
      </c>
      <c r="O19" s="1110" t="s">
        <v>453</v>
      </c>
      <c r="P19" s="1110" t="s">
        <v>433</v>
      </c>
      <c r="Q19" s="1110" t="s">
        <v>452</v>
      </c>
      <c r="R19" s="1110" t="s">
        <v>451</v>
      </c>
      <c r="S19" s="1110" t="s">
        <v>450</v>
      </c>
      <c r="T19" s="1110" t="s">
        <v>449</v>
      </c>
      <c r="U19" s="1110" t="s">
        <v>448</v>
      </c>
      <c r="V19" s="1110" t="s">
        <v>2469</v>
      </c>
      <c r="W19" s="1110" t="s">
        <v>2470</v>
      </c>
      <c r="X19" s="1110" t="s">
        <v>447</v>
      </c>
      <c r="Y19" s="1110" t="s">
        <v>2471</v>
      </c>
      <c r="Z19" s="1110" t="s">
        <v>431</v>
      </c>
      <c r="AA19" s="1110" t="s">
        <v>446</v>
      </c>
      <c r="AB19" s="1110" t="s">
        <v>2472</v>
      </c>
      <c r="AC19" s="1110" t="s">
        <v>445</v>
      </c>
      <c r="AD19" s="1110" t="s">
        <v>444</v>
      </c>
      <c r="AE19" s="1110" t="s">
        <v>434</v>
      </c>
      <c r="AF19" s="1110" t="s">
        <v>427</v>
      </c>
      <c r="AG19" s="1110" t="s">
        <v>443</v>
      </c>
      <c r="AH19" s="1110" t="s">
        <v>144</v>
      </c>
      <c r="AI19" s="1110" t="s">
        <v>442</v>
      </c>
      <c r="AJ19" s="1110" t="s">
        <v>430</v>
      </c>
      <c r="AK19" s="1110" t="s">
        <v>441</v>
      </c>
      <c r="AL19" s="1110" t="s">
        <v>440</v>
      </c>
      <c r="AM19" s="1110" t="s">
        <v>439</v>
      </c>
      <c r="AN19" s="1110" t="s">
        <v>432</v>
      </c>
      <c r="AO19" s="1110" t="s">
        <v>438</v>
      </c>
      <c r="AP19" s="1110" t="s">
        <v>437</v>
      </c>
      <c r="AQ19" s="1110" t="s">
        <v>436</v>
      </c>
      <c r="AR19" s="1110" t="s">
        <v>131</v>
      </c>
      <c r="AS19" s="1110" t="s">
        <v>2466</v>
      </c>
    </row>
    <row r="20" spans="1:45">
      <c r="A20" s="1112" t="s">
        <v>354</v>
      </c>
      <c r="B20" s="1113">
        <v>42814</v>
      </c>
      <c r="C20" s="1114">
        <v>6.8367747515556072</v>
      </c>
      <c r="D20" s="1114">
        <v>8.2354423712353224</v>
      </c>
      <c r="E20" s="1114">
        <v>4.8812328767123292</v>
      </c>
      <c r="F20" s="1114">
        <v>7.2495797821904384</v>
      </c>
      <c r="G20" s="1114">
        <v>5.2521184832924392</v>
      </c>
      <c r="H20" s="1114">
        <v>8.1121562816765227</v>
      </c>
      <c r="I20" s="1114">
        <v>12.091576250431549</v>
      </c>
      <c r="J20" s="1114">
        <v>5.8372143531123202</v>
      </c>
      <c r="K20" s="1114">
        <v>14.343951887787977</v>
      </c>
      <c r="L20" s="1114">
        <v>7.335372465086567</v>
      </c>
      <c r="M20" s="1114">
        <v>10.593794603111052</v>
      </c>
      <c r="N20" s="1114"/>
      <c r="O20" s="1114">
        <v>7.1817336898146769</v>
      </c>
      <c r="P20" s="1114">
        <v>20.155959210290604</v>
      </c>
      <c r="Q20" s="1114">
        <v>7.7997083176209259</v>
      </c>
      <c r="R20" s="1114">
        <v>7.7889611502082463</v>
      </c>
      <c r="S20" s="1114">
        <v>8.2179294825955562</v>
      </c>
      <c r="T20" s="1114">
        <v>7.1437281510753667</v>
      </c>
      <c r="U20" s="1114">
        <v>13.625496882734991</v>
      </c>
      <c r="V20" s="1114">
        <v>8.9919786096256686</v>
      </c>
      <c r="W20" s="1114">
        <v>6.2421259669672571</v>
      </c>
      <c r="X20" s="1114">
        <v>9.6351165742920628</v>
      </c>
      <c r="Y20" s="1114"/>
      <c r="Z20" s="1114">
        <v>9.0793772635656165</v>
      </c>
      <c r="AA20" s="1114">
        <v>7.220696459418086</v>
      </c>
      <c r="AB20" s="1114">
        <v>6.3396886430772854</v>
      </c>
      <c r="AC20" s="1114">
        <v>9.9373932373321914</v>
      </c>
      <c r="AD20" s="1114">
        <v>12.738289043068985</v>
      </c>
      <c r="AE20" s="1114">
        <v>64.411111111111111</v>
      </c>
      <c r="AF20" s="1114">
        <v>1.8574790586358196</v>
      </c>
      <c r="AG20" s="1114">
        <v>14.073482428115016</v>
      </c>
      <c r="AH20" s="1114">
        <v>72.12119606253799</v>
      </c>
      <c r="AI20" s="1114">
        <v>30.362499113355128</v>
      </c>
      <c r="AJ20" s="1114">
        <v>11.912863070539419</v>
      </c>
      <c r="AK20" s="1114">
        <v>8.9774236387782196</v>
      </c>
      <c r="AL20" s="1114">
        <v>8.4862665310274661</v>
      </c>
      <c r="AM20" s="1114">
        <v>43.346820809248555</v>
      </c>
      <c r="AN20" s="1114">
        <v>54.420454545454547</v>
      </c>
      <c r="AO20" s="1114"/>
      <c r="AP20" s="1114">
        <v>4.9310669145128756</v>
      </c>
      <c r="AQ20" s="1114">
        <v>16.287197231833911</v>
      </c>
      <c r="AR20" s="1115"/>
      <c r="AS20" s="1115"/>
    </row>
    <row r="21" spans="1:45">
      <c r="A21" s="1112" t="s">
        <v>353</v>
      </c>
      <c r="B21" s="1113">
        <v>42845</v>
      </c>
      <c r="C21" s="1114">
        <v>6.9631860959617313</v>
      </c>
      <c r="D21" s="1114">
        <v>8.0621748453079398</v>
      </c>
      <c r="E21" s="1114">
        <v>4.7216438356164385</v>
      </c>
      <c r="F21" s="1114">
        <v>7.0721494058317118</v>
      </c>
      <c r="G21" s="1114">
        <v>5.2593655933017986</v>
      </c>
      <c r="H21" s="1114">
        <v>7.8865087601734514</v>
      </c>
      <c r="I21" s="1114">
        <v>13.758779613992068</v>
      </c>
      <c r="J21" s="1114">
        <v>5.842863357485875</v>
      </c>
      <c r="K21" s="1114">
        <v>15.482821736410074</v>
      </c>
      <c r="L21" s="1114">
        <v>7.752969666710162</v>
      </c>
      <c r="M21" s="1114">
        <v>11.036443575245055</v>
      </c>
      <c r="N21" s="1114"/>
      <c r="O21" s="1114">
        <v>7.1741905621236555</v>
      </c>
      <c r="P21" s="1114">
        <v>20.3726710957209</v>
      </c>
      <c r="Q21" s="1114">
        <v>9.3939674808342666</v>
      </c>
      <c r="R21" s="1114">
        <v>8.4225315623753811</v>
      </c>
      <c r="S21" s="1114">
        <v>8.5475474693445772</v>
      </c>
      <c r="T21" s="1114">
        <v>7.2729463298801384</v>
      </c>
      <c r="U21" s="1114">
        <v>15.834803996532488</v>
      </c>
      <c r="V21" s="1114">
        <v>10.168449197860962</v>
      </c>
      <c r="W21" s="1114">
        <v>6.391291481897639</v>
      </c>
      <c r="X21" s="1114">
        <v>10.832241107147322</v>
      </c>
      <c r="Y21" s="1114"/>
      <c r="Z21" s="1114">
        <v>9.6196189657253175</v>
      </c>
      <c r="AA21" s="1114">
        <v>8.1731858659432124</v>
      </c>
      <c r="AB21" s="1114">
        <v>7.005772564334837</v>
      </c>
      <c r="AC21" s="1114">
        <v>11.814186919043458</v>
      </c>
      <c r="AD21" s="1114">
        <v>15.417111112097006</v>
      </c>
      <c r="AE21" s="1114">
        <v>63.694444444444443</v>
      </c>
      <c r="AF21" s="1114">
        <v>1.8574790586358196</v>
      </c>
      <c r="AG21" s="1114">
        <v>14.073482428115016</v>
      </c>
      <c r="AH21" s="1114">
        <v>73.135823187299025</v>
      </c>
      <c r="AI21" s="1114">
        <v>38.948619735747585</v>
      </c>
      <c r="AJ21" s="1114">
        <v>11.912863070539419</v>
      </c>
      <c r="AK21" s="1114">
        <v>9.9296148738379806</v>
      </c>
      <c r="AL21" s="1114">
        <v>9.1261444557477116</v>
      </c>
      <c r="AM21" s="1114">
        <v>46.427745664739888</v>
      </c>
      <c r="AN21" s="1114">
        <v>54.420454545454547</v>
      </c>
      <c r="AO21" s="1114"/>
      <c r="AP21" s="1114">
        <v>5.0075390298327038</v>
      </c>
      <c r="AQ21" s="1114">
        <v>15.629757785467127</v>
      </c>
      <c r="AR21" s="1115"/>
      <c r="AS21" s="1115"/>
    </row>
    <row r="22" spans="1:45" s="49" customFormat="1" ht="15.75">
      <c r="A22" s="1116" t="s">
        <v>352</v>
      </c>
      <c r="B22" s="1113">
        <v>42876</v>
      </c>
      <c r="C22" s="1117">
        <v>7.16</v>
      </c>
      <c r="D22" s="1117">
        <v>7.97</v>
      </c>
      <c r="E22" s="1117">
        <v>4.55</v>
      </c>
      <c r="F22" s="1117">
        <v>7.26</v>
      </c>
      <c r="G22" s="1117">
        <v>5.32</v>
      </c>
      <c r="H22" s="1117">
        <v>7.8</v>
      </c>
      <c r="I22" s="1117">
        <v>14.09</v>
      </c>
      <c r="J22" s="1117">
        <v>6.17</v>
      </c>
      <c r="K22" s="1117">
        <v>14.63</v>
      </c>
      <c r="L22" s="1117">
        <v>8.51</v>
      </c>
      <c r="M22" s="1117">
        <v>11.15</v>
      </c>
      <c r="N22" s="1118"/>
      <c r="O22" s="1117">
        <v>7.42</v>
      </c>
      <c r="P22" s="1117">
        <v>20.96</v>
      </c>
      <c r="Q22" s="1117">
        <v>10.78</v>
      </c>
      <c r="R22" s="1117">
        <v>7.97</v>
      </c>
      <c r="S22" s="1117">
        <v>9.2899999999999991</v>
      </c>
      <c r="T22" s="1117">
        <v>7.36</v>
      </c>
      <c r="U22" s="1117">
        <v>15.63</v>
      </c>
      <c r="V22" s="1117">
        <v>9.39</v>
      </c>
      <c r="W22" s="1117">
        <v>6.92</v>
      </c>
      <c r="X22" s="1117">
        <v>10.84</v>
      </c>
      <c r="Y22" s="1118"/>
      <c r="Z22" s="1117">
        <v>8.6999999999999993</v>
      </c>
      <c r="AA22" s="1117">
        <v>8.42</v>
      </c>
      <c r="AB22" s="1117">
        <v>7.3</v>
      </c>
      <c r="AC22" s="1117">
        <v>11.68</v>
      </c>
      <c r="AD22" s="1117">
        <v>11.94</v>
      </c>
      <c r="AE22" s="1117">
        <v>64.75</v>
      </c>
      <c r="AF22" s="1117">
        <v>1.86</v>
      </c>
      <c r="AG22" s="1117">
        <v>14.07</v>
      </c>
      <c r="AH22" s="1117">
        <v>75.819999999999993</v>
      </c>
      <c r="AI22" s="1117">
        <v>47.47</v>
      </c>
      <c r="AJ22" s="1117">
        <v>12.71</v>
      </c>
      <c r="AK22" s="1117">
        <v>9.2899999999999991</v>
      </c>
      <c r="AL22" s="1117">
        <v>11.81</v>
      </c>
      <c r="AM22" s="1117">
        <v>49.95</v>
      </c>
      <c r="AN22" s="1117">
        <v>59.34</v>
      </c>
      <c r="AO22" s="1117"/>
      <c r="AP22" s="1117">
        <v>5.32</v>
      </c>
      <c r="AQ22" s="1117">
        <v>14.66</v>
      </c>
      <c r="AR22" s="1119"/>
      <c r="AS22" s="1119"/>
    </row>
    <row r="23" spans="1:45">
      <c r="A23" s="1112" t="s">
        <v>351</v>
      </c>
      <c r="B23" s="1113">
        <v>42907</v>
      </c>
      <c r="C23" s="1114">
        <v>6.9791776760286774</v>
      </c>
      <c r="D23" s="1114">
        <v>7.8191104690798374</v>
      </c>
      <c r="E23" s="1114">
        <v>4.250342465753425</v>
      </c>
      <c r="F23" s="1114">
        <v>10.680327086693751</v>
      </c>
      <c r="G23" s="1114">
        <v>5.1532637827818553</v>
      </c>
      <c r="H23" s="1114">
        <v>7.3206604336409811</v>
      </c>
      <c r="I23" s="1114">
        <v>13.113814784667943</v>
      </c>
      <c r="J23" s="1114">
        <v>6.0260933331139679</v>
      </c>
      <c r="K23" s="1114">
        <v>13.685412250310506</v>
      </c>
      <c r="L23" s="1114">
        <v>7.5668218461215737</v>
      </c>
      <c r="M23" s="1114">
        <v>10.6318861876467</v>
      </c>
      <c r="N23" s="1114"/>
      <c r="O23" s="1114">
        <v>7.0719890850116753</v>
      </c>
      <c r="P23" s="1114">
        <v>19.606866058849231</v>
      </c>
      <c r="Q23" s="1114">
        <v>10.335791955471892</v>
      </c>
      <c r="R23" s="1114">
        <v>7.6304235051635994</v>
      </c>
      <c r="S23" s="1114">
        <v>8.8828274943991037</v>
      </c>
      <c r="T23" s="1114">
        <v>6.9213015125844706</v>
      </c>
      <c r="U23" s="1114">
        <v>16.199424745816835</v>
      </c>
      <c r="V23" s="1114">
        <v>7.7733990147783247</v>
      </c>
      <c r="W23" s="1114">
        <v>6.2660250092134699</v>
      </c>
      <c r="X23" s="1114">
        <v>10.221629688866029</v>
      </c>
      <c r="Y23" s="1114"/>
      <c r="Z23" s="1114">
        <v>7.9963367206122191</v>
      </c>
      <c r="AA23" s="1114">
        <v>7.8767665452047551</v>
      </c>
      <c r="AB23" s="1114">
        <v>6.7513800992191175</v>
      </c>
      <c r="AC23" s="1114">
        <v>13.039229374530713</v>
      </c>
      <c r="AD23" s="1114">
        <v>11.090643454287507</v>
      </c>
      <c r="AE23" s="1114">
        <v>65.422222222222217</v>
      </c>
      <c r="AF23" s="1114">
        <v>1.8574790586358196</v>
      </c>
      <c r="AG23" s="1114">
        <v>12.585714285714285</v>
      </c>
      <c r="AH23" s="1114">
        <v>75.801479686263107</v>
      </c>
      <c r="AI23" s="1114">
        <v>51.024838953049738</v>
      </c>
      <c r="AJ23" s="1114">
        <v>11.817427385892117</v>
      </c>
      <c r="AK23" s="1114">
        <v>8.9362549800796813</v>
      </c>
      <c r="AL23" s="1114">
        <v>7.1584089323098397</v>
      </c>
      <c r="AM23" s="1114">
        <v>42.346820809248555</v>
      </c>
      <c r="AN23" s="1114">
        <v>60.090909090909093</v>
      </c>
      <c r="AO23" s="1114"/>
      <c r="AP23" s="1114">
        <v>4.7352330367091948</v>
      </c>
      <c r="AQ23" s="1114">
        <v>11.023121387283236</v>
      </c>
      <c r="AR23" s="1115"/>
      <c r="AS23" s="1115"/>
    </row>
    <row r="24" spans="1:45">
      <c r="A24" s="1112" t="s">
        <v>350</v>
      </c>
      <c r="B24" s="1113">
        <v>42938</v>
      </c>
      <c r="C24" s="1114">
        <v>6.6957022085304834</v>
      </c>
      <c r="D24" s="1114">
        <v>6.7903999885817949</v>
      </c>
      <c r="E24" s="1114">
        <v>4.4170825725299245</v>
      </c>
      <c r="F24" s="1114">
        <v>10.791775297030529</v>
      </c>
      <c r="G24" s="1114">
        <v>4.7870526297130098</v>
      </c>
      <c r="H24" s="1114">
        <v>6.545661374255392</v>
      </c>
      <c r="I24" s="1114">
        <v>13.001421656357037</v>
      </c>
      <c r="J24" s="1114">
        <v>5.8464679774774808</v>
      </c>
      <c r="K24" s="1114">
        <v>13.71939523547155</v>
      </c>
      <c r="L24" s="1114">
        <v>6.7332960400647641</v>
      </c>
      <c r="M24" s="1114">
        <v>11.043675895177108</v>
      </c>
      <c r="N24" s="1114"/>
      <c r="O24" s="1114">
        <v>6.6127765635238278</v>
      </c>
      <c r="P24" s="1114">
        <v>26.450802624978412</v>
      </c>
      <c r="Q24" s="1114">
        <v>9.7954663741940671</v>
      </c>
      <c r="R24" s="1114">
        <v>7.9959305036303068</v>
      </c>
      <c r="S24" s="1114">
        <v>9.3507063261399974</v>
      </c>
      <c r="T24" s="1114">
        <v>6.825133154021251</v>
      </c>
      <c r="U24" s="1114">
        <v>15.212165699237987</v>
      </c>
      <c r="V24" s="1114">
        <v>7.7142857142857144</v>
      </c>
      <c r="W24" s="1114">
        <v>5.8103672920197225</v>
      </c>
      <c r="X24" s="1114">
        <v>10.23148137622565</v>
      </c>
      <c r="Y24" s="1114"/>
      <c r="Z24" s="1114">
        <v>7.9397753146345735</v>
      </c>
      <c r="AA24" s="1114">
        <v>8.1648474811274117</v>
      </c>
      <c r="AB24" s="1114">
        <v>6.9688966307739211</v>
      </c>
      <c r="AC24" s="1114">
        <v>13.653241693115438</v>
      </c>
      <c r="AD24" s="1114">
        <v>11.093791679146012</v>
      </c>
      <c r="AE24" s="1114">
        <v>67.37777777777778</v>
      </c>
      <c r="AF24" s="1114">
        <v>1.8574790586358196</v>
      </c>
      <c r="AG24" s="1114">
        <v>12.585714285714285</v>
      </c>
      <c r="AH24" s="1114">
        <v>71.926691689604141</v>
      </c>
      <c r="AI24" s="1114">
        <v>50.134563673998414</v>
      </c>
      <c r="AJ24" s="1114">
        <v>10.892116182572614</v>
      </c>
      <c r="AK24" s="1114">
        <v>9.2774725274725274</v>
      </c>
      <c r="AL24" s="1114">
        <v>7.01884159106769</v>
      </c>
      <c r="AM24" s="1114">
        <v>38.635838150289018</v>
      </c>
      <c r="AN24" s="1114">
        <v>51.113636363636367</v>
      </c>
      <c r="AO24" s="1114"/>
      <c r="AP24" s="1114">
        <v>4.2306963342277459</v>
      </c>
      <c r="AQ24" s="1114">
        <v>12.066473988439306</v>
      </c>
      <c r="AR24" s="1115"/>
      <c r="AS24" s="1115"/>
    </row>
    <row r="25" spans="1:45" s="48" customFormat="1">
      <c r="A25" s="1112" t="s">
        <v>349</v>
      </c>
      <c r="B25" s="1113">
        <v>42969</v>
      </c>
      <c r="C25" s="1114">
        <v>6.53</v>
      </c>
      <c r="D25" s="1114">
        <v>7.5191739716722656</v>
      </c>
      <c r="E25" s="1114">
        <v>4.3130858186244678</v>
      </c>
      <c r="F25" s="1114">
        <v>10.511726745815819</v>
      </c>
      <c r="G25" s="1114">
        <v>4.651787913190252</v>
      </c>
      <c r="H25" s="1114">
        <v>7.2082586586206805</v>
      </c>
      <c r="I25" s="1114">
        <v>13.47668803091611</v>
      </c>
      <c r="J25" s="1114">
        <v>5.3577598415182583</v>
      </c>
      <c r="K25" s="1114">
        <v>13.719075857045469</v>
      </c>
      <c r="L25" s="1114">
        <v>5.6364302352949212</v>
      </c>
      <c r="M25" s="1114">
        <v>10.194087220727624</v>
      </c>
      <c r="N25" s="1114"/>
      <c r="O25" s="1114">
        <v>6.5037654389371609</v>
      </c>
      <c r="P25" s="1114">
        <v>30.620014638037517</v>
      </c>
      <c r="Q25" s="1114">
        <v>9.4159702483500602</v>
      </c>
      <c r="R25" s="1114">
        <v>8.6343622854916653</v>
      </c>
      <c r="S25" s="1114">
        <v>8.9357481550014999</v>
      </c>
      <c r="T25" s="1114">
        <v>6.5149751436710126</v>
      </c>
      <c r="U25" s="1114">
        <v>14.708772462381996</v>
      </c>
      <c r="V25" s="1114">
        <v>11.730337078651685</v>
      </c>
      <c r="W25" s="1114">
        <v>5.3818028979846568</v>
      </c>
      <c r="X25" s="1114">
        <v>8.6371874889460827</v>
      </c>
      <c r="Y25" s="1114"/>
      <c r="Z25" s="1114">
        <v>7.7467438138618734</v>
      </c>
      <c r="AA25" s="1114">
        <v>7.6264571253820179</v>
      </c>
      <c r="AB25" s="1114">
        <v>7.0281800376290908</v>
      </c>
      <c r="AC25" s="1114">
        <v>13.062412529508981</v>
      </c>
      <c r="AD25" s="1114">
        <v>11.316485387299888</v>
      </c>
      <c r="AE25" s="1114">
        <v>67.37777777777778</v>
      </c>
      <c r="AF25" s="1114">
        <v>1.8574790586358196</v>
      </c>
      <c r="AG25" s="1114">
        <v>12.585714285714285</v>
      </c>
      <c r="AH25" s="1114">
        <v>70.656867728761227</v>
      </c>
      <c r="AI25" s="1114">
        <v>48.050941778061507</v>
      </c>
      <c r="AJ25" s="1114">
        <v>12.601659751037344</v>
      </c>
      <c r="AK25" s="1114">
        <v>8.5260989010989015</v>
      </c>
      <c r="AL25" s="1114">
        <v>6.6038062283737027</v>
      </c>
      <c r="AM25" s="1114">
        <v>39.156069364161851</v>
      </c>
      <c r="AN25" s="1114">
        <v>13.410071942446043</v>
      </c>
      <c r="AO25" s="1114"/>
      <c r="AP25" s="1114">
        <v>4.2335511896221663</v>
      </c>
      <c r="AQ25" s="1114">
        <v>10.606936416184972</v>
      </c>
      <c r="AR25" s="1120"/>
      <c r="AS25" s="1120"/>
    </row>
    <row r="26" spans="1:45" s="45" customFormat="1">
      <c r="A26" s="1112" t="s">
        <v>348</v>
      </c>
      <c r="B26" s="1113">
        <v>42967</v>
      </c>
      <c r="C26" s="1114">
        <v>6.9554149878676279</v>
      </c>
      <c r="D26" s="1114">
        <v>7.9566025241910987</v>
      </c>
      <c r="E26" s="1114">
        <v>4.696394912014763</v>
      </c>
      <c r="F26" s="1114">
        <v>10.399129905636707</v>
      </c>
      <c r="G26" s="1114">
        <v>4.8649991896710061</v>
      </c>
      <c r="H26" s="1114">
        <v>7.9571830167179094</v>
      </c>
      <c r="I26" s="1114">
        <v>13.026980120432961</v>
      </c>
      <c r="J26" s="1114">
        <v>6.2409833458248789</v>
      </c>
      <c r="K26" s="1114">
        <v>13.397611198789724</v>
      </c>
      <c r="L26" s="1114">
        <v>6.3142317015336769</v>
      </c>
      <c r="M26" s="1114">
        <v>9.762893184415887</v>
      </c>
      <c r="N26" s="1114"/>
      <c r="O26" s="1114">
        <v>6.479534722062505</v>
      </c>
      <c r="P26" s="1114">
        <v>30.086331938059718</v>
      </c>
      <c r="Q26" s="1114">
        <v>9.3869661042143466</v>
      </c>
      <c r="R26" s="1114">
        <v>7.8605110748352311</v>
      </c>
      <c r="S26" s="1114">
        <v>8.9977331220338073</v>
      </c>
      <c r="T26" s="1114">
        <v>6.4424052167955734</v>
      </c>
      <c r="U26" s="1114">
        <v>14.217148826567158</v>
      </c>
      <c r="V26" s="1114">
        <v>8.7902621722846437</v>
      </c>
      <c r="W26" s="1114">
        <v>5.4348618658934642</v>
      </c>
      <c r="X26" s="1114">
        <v>8.6486237550339489</v>
      </c>
      <c r="Y26" s="1114"/>
      <c r="Z26" s="1114">
        <v>8.2811371039384074</v>
      </c>
      <c r="AA26" s="1114">
        <v>7.9500474763544293</v>
      </c>
      <c r="AB26" s="1114">
        <v>6.7180243794005063</v>
      </c>
      <c r="AC26" s="1114">
        <v>14.225571099027674</v>
      </c>
      <c r="AD26" s="1114">
        <v>12.064947863746772</v>
      </c>
      <c r="AE26" s="1114">
        <v>77</v>
      </c>
      <c r="AF26" s="1114">
        <v>1.8574790586358196</v>
      </c>
      <c r="AG26" s="1114">
        <v>12.585714285714285</v>
      </c>
      <c r="AH26" s="1114">
        <v>68.305988704304909</v>
      </c>
      <c r="AI26" s="1114">
        <v>50.767963425093015</v>
      </c>
      <c r="AJ26" s="1114">
        <v>12.107883817427386</v>
      </c>
      <c r="AK26" s="1114">
        <v>8.3777472527472536</v>
      </c>
      <c r="AL26" s="1114">
        <v>6.4172661870503598</v>
      </c>
      <c r="AM26" s="1114">
        <v>37.843930635838149</v>
      </c>
      <c r="AN26" s="1114">
        <v>12.96043165467626</v>
      </c>
      <c r="AO26" s="1114"/>
      <c r="AP26" s="1114">
        <v>4.4605738247452509</v>
      </c>
      <c r="AQ26" s="1114">
        <v>10.606936416184972</v>
      </c>
      <c r="AR26" s="1121"/>
      <c r="AS26" s="1121"/>
    </row>
    <row r="27" spans="1:45" s="45" customFormat="1">
      <c r="A27" s="1112" t="s">
        <v>347</v>
      </c>
      <c r="B27" s="1113">
        <v>43030</v>
      </c>
      <c r="C27" s="1114">
        <v>6.629366400089995</v>
      </c>
      <c r="D27" s="1114">
        <v>5.8346550192790501</v>
      </c>
      <c r="E27" s="1114">
        <v>5.0182817743767876</v>
      </c>
      <c r="F27" s="1114">
        <v>10.313734055608162</v>
      </c>
      <c r="G27" s="1114">
        <v>4.8187327988512623</v>
      </c>
      <c r="H27" s="1114">
        <v>7.0810341061333641</v>
      </c>
      <c r="I27" s="1114">
        <v>13.081646546218593</v>
      </c>
      <c r="J27" s="1114">
        <v>6.1682563352916819</v>
      </c>
      <c r="K27" s="1114">
        <v>12.927149967782</v>
      </c>
      <c r="L27" s="1114">
        <v>6.5211081441011709</v>
      </c>
      <c r="M27" s="1114">
        <v>9.7444495874634462</v>
      </c>
      <c r="N27" s="1114"/>
      <c r="O27" s="1114">
        <v>6.4451454426197872</v>
      </c>
      <c r="P27" s="1114">
        <v>30.598701079760858</v>
      </c>
      <c r="Q27" s="1114">
        <v>8.9030206462975645</v>
      </c>
      <c r="R27" s="1114">
        <v>7.7966161927715341</v>
      </c>
      <c r="S27" s="1114">
        <v>8.6725621598883489</v>
      </c>
      <c r="T27" s="1114">
        <v>6.1720092741443606</v>
      </c>
      <c r="U27" s="1114">
        <v>13.789246123760048</v>
      </c>
      <c r="V27" s="1114">
        <v>8.404494382022472</v>
      </c>
      <c r="W27" s="1114">
        <v>5.3583666317656364</v>
      </c>
      <c r="X27" s="1114">
        <v>7.9537456557377579</v>
      </c>
      <c r="Y27" s="1114"/>
      <c r="Z27" s="1114">
        <v>8.4271781534460342</v>
      </c>
      <c r="AA27" s="1114">
        <v>8.1424911168817857</v>
      </c>
      <c r="AB27" s="1114">
        <v>6.0938350011086593</v>
      </c>
      <c r="AC27" s="1114">
        <v>13.649201159247852</v>
      </c>
      <c r="AD27" s="1114">
        <v>14.416246115929207</v>
      </c>
      <c r="AE27" s="1114">
        <v>78.144444444444446</v>
      </c>
      <c r="AF27" s="1114">
        <v>1.8574790586358196</v>
      </c>
      <c r="AG27" s="1114">
        <v>12.585714285714285</v>
      </c>
      <c r="AH27" s="1114">
        <v>69.622838771429159</v>
      </c>
      <c r="AI27" s="1114">
        <v>50.644232939340597</v>
      </c>
      <c r="AJ27" s="1114">
        <v>11.381742738589212</v>
      </c>
      <c r="AK27" s="1114">
        <v>6.9311981020166078</v>
      </c>
      <c r="AL27" s="1114">
        <v>5.8638627559490866</v>
      </c>
      <c r="AM27" s="1114">
        <v>141.5609756097561</v>
      </c>
      <c r="AN27" s="1114">
        <v>12.232876712328768</v>
      </c>
      <c r="AO27" s="1114"/>
      <c r="AP27" s="1114">
        <v>4.7521306968665984</v>
      </c>
      <c r="AQ27" s="1114">
        <v>10.540462427745664</v>
      </c>
      <c r="AR27" s="1121"/>
      <c r="AS27" s="1121"/>
    </row>
    <row r="28" spans="1:45" s="45" customFormat="1">
      <c r="A28" s="1112" t="s">
        <v>346</v>
      </c>
      <c r="B28" s="1113">
        <v>43029</v>
      </c>
      <c r="C28" s="1114">
        <v>6.7767705333537673</v>
      </c>
      <c r="D28" s="1114">
        <v>6.0917806471625422</v>
      </c>
      <c r="E28" s="1114">
        <v>5.1470193672749058</v>
      </c>
      <c r="F28" s="1114">
        <v>10.482074747068882</v>
      </c>
      <c r="G28" s="1114">
        <v>4.9132967949481712</v>
      </c>
      <c r="H28" s="1114">
        <v>6.8409000469485557</v>
      </c>
      <c r="I28" s="1114">
        <v>13.035495664024596</v>
      </c>
      <c r="J28" s="1114">
        <v>6.1865859881029754</v>
      </c>
      <c r="K28" s="1114">
        <v>14.318285524379952</v>
      </c>
      <c r="L28" s="1114">
        <v>7.6365971220695279</v>
      </c>
      <c r="M28" s="1114">
        <v>9.7368818064725708</v>
      </c>
      <c r="N28" s="1114"/>
      <c r="O28" s="1114">
        <v>6.2430296538203907</v>
      </c>
      <c r="P28" s="1114">
        <v>28.387209345432527</v>
      </c>
      <c r="Q28" s="1114">
        <v>8.8368774815307027</v>
      </c>
      <c r="R28" s="1114">
        <v>8.1232833127136459</v>
      </c>
      <c r="S28" s="1114">
        <v>8.7656593919826964</v>
      </c>
      <c r="T28" s="1114">
        <v>6.3427390166912367</v>
      </c>
      <c r="U28" s="1114">
        <v>13.819200527702094</v>
      </c>
      <c r="V28" s="1114">
        <v>8.382022471910112</v>
      </c>
      <c r="W28" s="1114">
        <v>5.376862628977519</v>
      </c>
      <c r="X28" s="1114">
        <v>7.9934217026733059</v>
      </c>
      <c r="Y28" s="1114"/>
      <c r="Z28" s="1114">
        <v>8.5133289986996097</v>
      </c>
      <c r="AA28" s="1114">
        <v>7.655604290132592</v>
      </c>
      <c r="AB28" s="1114">
        <v>6.1511448355837564</v>
      </c>
      <c r="AC28" s="1114">
        <v>13.88493320792932</v>
      </c>
      <c r="AD28" s="1114">
        <v>13.917747023480965</v>
      </c>
      <c r="AE28" s="1114">
        <v>77.855555555555554</v>
      </c>
      <c r="AF28" s="1114">
        <v>1.8574790586358196</v>
      </c>
      <c r="AG28" s="1114">
        <v>12.585714285714285</v>
      </c>
      <c r="AH28" s="1114">
        <v>66.936708860759495</v>
      </c>
      <c r="AI28" s="1114">
        <v>46.226678255830798</v>
      </c>
      <c r="AJ28" s="1114">
        <v>12.049792531120332</v>
      </c>
      <c r="AK28" s="1114">
        <v>6.524317912218268</v>
      </c>
      <c r="AL28" s="1114">
        <v>6.0022136137244049</v>
      </c>
      <c r="AM28" s="1114">
        <v>127.48780487804878</v>
      </c>
      <c r="AN28" s="1114">
        <v>11.61986301369863</v>
      </c>
      <c r="AO28" s="1114"/>
      <c r="AP28" s="1114">
        <v>4.9132891186566177</v>
      </c>
      <c r="AQ28" s="1114">
        <v>12.875886524822695</v>
      </c>
      <c r="AR28" s="1121"/>
      <c r="AS28" s="1121"/>
    </row>
    <row r="29" spans="1:45" s="45" customFormat="1">
      <c r="A29" s="1112" t="s">
        <v>345</v>
      </c>
      <c r="B29" s="1113">
        <v>43090</v>
      </c>
      <c r="C29" s="1114">
        <v>7.0594914892690372</v>
      </c>
      <c r="D29" s="1114">
        <v>7.0350577737602027</v>
      </c>
      <c r="E29" s="1114">
        <v>5.2730303859128149</v>
      </c>
      <c r="F29" s="1114">
        <v>10.857511513400018</v>
      </c>
      <c r="G29" s="1114">
        <v>5.6099785535565356</v>
      </c>
      <c r="H29" s="1114">
        <v>7.9835062450999894</v>
      </c>
      <c r="I29" s="1114">
        <v>14.305274256202248</v>
      </c>
      <c r="J29" s="1114">
        <v>6.4680415718698114</v>
      </c>
      <c r="K29" s="1114">
        <v>15.230791779000903</v>
      </c>
      <c r="L29" s="1114">
        <v>6.2349045858458387</v>
      </c>
      <c r="M29" s="1114">
        <v>9.593413510141815</v>
      </c>
      <c r="N29" s="1114"/>
      <c r="O29" s="1114">
        <v>6.3214955798423764</v>
      </c>
      <c r="P29" s="1114">
        <v>28.653989974090809</v>
      </c>
      <c r="Q29" s="1114">
        <v>8.5904345149693846</v>
      </c>
      <c r="R29" s="1114">
        <v>8.3199136236184472</v>
      </c>
      <c r="S29" s="1114">
        <v>9.0065199523763155</v>
      </c>
      <c r="T29" s="1114">
        <v>6.2642951149050239</v>
      </c>
      <c r="U29" s="1114">
        <v>13.60585243731499</v>
      </c>
      <c r="V29" s="1114">
        <v>9.3241106719367597</v>
      </c>
      <c r="W29" s="1114">
        <v>7.4533393923328406</v>
      </c>
      <c r="X29" s="1114">
        <v>8.0764194264008911</v>
      </c>
      <c r="Y29" s="1114"/>
      <c r="Z29" s="1114">
        <v>8.6501950585175553</v>
      </c>
      <c r="AA29" s="1114">
        <v>8.2719887601819071</v>
      </c>
      <c r="AB29" s="1114">
        <v>6.5203710171108007</v>
      </c>
      <c r="AC29" s="1114">
        <v>13.372054992360464</v>
      </c>
      <c r="AD29" s="1114">
        <v>13.611159041855172</v>
      </c>
      <c r="AE29" s="1114">
        <v>76.49444444444444</v>
      </c>
      <c r="AF29" s="1114">
        <v>1.8574790586358196</v>
      </c>
      <c r="AG29" s="1114">
        <v>13.268072289156626</v>
      </c>
      <c r="AH29" s="1114">
        <v>67.341772151898738</v>
      </c>
      <c r="AI29" s="1114">
        <v>35.08</v>
      </c>
      <c r="AJ29" s="1114">
        <v>12.647302904564315</v>
      </c>
      <c r="AK29" s="1114">
        <v>6.0294426919032595</v>
      </c>
      <c r="AL29" s="1114">
        <v>7.0691754288876592</v>
      </c>
      <c r="AM29" s="1114">
        <v>145.26829268292684</v>
      </c>
      <c r="AN29" s="1114">
        <v>11.235099337748345</v>
      </c>
      <c r="AO29" s="1114"/>
      <c r="AP29" s="1114">
        <v>5.0918796296961002</v>
      </c>
      <c r="AQ29" s="1114">
        <v>6.4815054654716882</v>
      </c>
      <c r="AR29" s="1121"/>
      <c r="AS29" s="1121"/>
    </row>
    <row r="30" spans="1:45">
      <c r="A30" s="1112" t="s">
        <v>344</v>
      </c>
      <c r="B30" s="1113">
        <v>43120</v>
      </c>
      <c r="C30" s="1114">
        <v>7.1701543738755582</v>
      </c>
      <c r="D30" s="1114">
        <v>7.3985630222373322</v>
      </c>
      <c r="E30" s="1114">
        <v>5.2910431237708231</v>
      </c>
      <c r="F30" s="1114">
        <v>11.354335826527523</v>
      </c>
      <c r="G30" s="1114">
        <v>5.4408424121875143</v>
      </c>
      <c r="H30" s="1114">
        <v>8.6866379865639392</v>
      </c>
      <c r="I30" s="1114">
        <v>13.59781124906087</v>
      </c>
      <c r="J30" s="1114">
        <v>6.6042199502919958</v>
      </c>
      <c r="K30" s="1114">
        <v>14.035948200536216</v>
      </c>
      <c r="L30" s="1114">
        <v>6.5855160081701589</v>
      </c>
      <c r="M30" s="1114">
        <v>8.9764696906189361</v>
      </c>
      <c r="N30" s="1114"/>
      <c r="O30" s="1114">
        <v>6.0831515364994431</v>
      </c>
      <c r="P30" s="1114">
        <v>27.278006845957712</v>
      </c>
      <c r="Q30" s="1114">
        <v>8.7598526107904942</v>
      </c>
      <c r="R30" s="1114">
        <v>8.9954288591128186</v>
      </c>
      <c r="S30" s="1114">
        <v>9.0132398330491963</v>
      </c>
      <c r="T30" s="1114">
        <v>6.2970673490941165</v>
      </c>
      <c r="U30" s="1114">
        <v>13.141819952497016</v>
      </c>
      <c r="V30" s="1114">
        <v>7.849802371541502</v>
      </c>
      <c r="W30" s="1114">
        <v>7.357688650556379</v>
      </c>
      <c r="X30" s="1114">
        <v>8.0373738950693046</v>
      </c>
      <c r="Y30" s="1114"/>
      <c r="Z30" s="1114">
        <v>8.6538524057217163</v>
      </c>
      <c r="AA30" s="1114">
        <v>7.7435384553880606</v>
      </c>
      <c r="AB30" s="1114">
        <v>5.7516435453910084</v>
      </c>
      <c r="AC30" s="1114">
        <v>13.254046974539797</v>
      </c>
      <c r="AD30" s="1114">
        <v>12.069148094849888</v>
      </c>
      <c r="AE30" s="1114">
        <v>75.972222222222229</v>
      </c>
      <c r="AF30" s="1114">
        <v>1.8574790586358196</v>
      </c>
      <c r="AG30" s="1114">
        <v>11.572289156626505</v>
      </c>
      <c r="AH30" s="1114">
        <v>65.721518987341767</v>
      </c>
      <c r="AI30" s="1114">
        <v>30.268571428571427</v>
      </c>
      <c r="AJ30" s="1114">
        <v>8.6035805626598467</v>
      </c>
      <c r="AK30" s="1114">
        <v>5.5278654048370139</v>
      </c>
      <c r="AL30" s="1114">
        <v>6.6203652462645266</v>
      </c>
      <c r="AM30" s="1114">
        <v>174.5</v>
      </c>
      <c r="AN30" s="1114">
        <v>11.235099337748345</v>
      </c>
      <c r="AO30" s="1114"/>
      <c r="AP30" s="1114">
        <v>5.3064561153779497</v>
      </c>
      <c r="AQ30" s="1114">
        <v>7.8557478112210539</v>
      </c>
      <c r="AR30" s="1115"/>
      <c r="AS30" s="1115"/>
    </row>
    <row r="31" spans="1:45">
      <c r="A31" s="1112" t="s">
        <v>343</v>
      </c>
      <c r="B31" s="1113">
        <v>43150</v>
      </c>
      <c r="C31" s="1114">
        <v>6.8210180696016787</v>
      </c>
      <c r="D31" s="1114">
        <v>6.4114560084213812</v>
      </c>
      <c r="E31" s="1114">
        <v>5.3412521653056171</v>
      </c>
      <c r="F31" s="1114">
        <v>10.330190328258842</v>
      </c>
      <c r="G31" s="1114">
        <v>5.1244299741177439</v>
      </c>
      <c r="H31" s="1114">
        <v>6.915947929898878</v>
      </c>
      <c r="I31" s="1114">
        <v>13.078648851748762</v>
      </c>
      <c r="J31" s="1114">
        <v>6.6758903594868659</v>
      </c>
      <c r="K31" s="1114">
        <v>13.334077041993712</v>
      </c>
      <c r="L31" s="1114">
        <v>6.5075972064869889</v>
      </c>
      <c r="M31" s="1114">
        <v>8.8743304117464543</v>
      </c>
      <c r="N31" s="1114"/>
      <c r="O31" s="1114">
        <v>6.10896430092592</v>
      </c>
      <c r="P31" s="1114">
        <v>26.260851584414944</v>
      </c>
      <c r="Q31" s="1114">
        <v>9.0529323045195866</v>
      </c>
      <c r="R31" s="1114">
        <v>9.0166820127421712</v>
      </c>
      <c r="S31" s="1114">
        <v>8.539130233096758</v>
      </c>
      <c r="T31" s="1114">
        <v>5.8857212979083684</v>
      </c>
      <c r="U31" s="1114">
        <v>13.319421878207184</v>
      </c>
      <c r="V31" s="1114">
        <v>7.5296442687747032</v>
      </c>
      <c r="W31" s="1114">
        <v>7.1869244541148047</v>
      </c>
      <c r="X31" s="1114">
        <v>8.3448891787313926</v>
      </c>
      <c r="Y31" s="1114"/>
      <c r="Z31" s="1114">
        <v>8.2270726196041757</v>
      </c>
      <c r="AA31" s="1114">
        <v>7.4203881088872787</v>
      </c>
      <c r="AB31" s="1114">
        <v>6.529546178396239</v>
      </c>
      <c r="AC31" s="1114">
        <v>11.322813575231187</v>
      </c>
      <c r="AD31" s="1114">
        <v>10.516699612693781</v>
      </c>
      <c r="AE31" s="1114">
        <v>73.572222222222223</v>
      </c>
      <c r="AF31" s="1114">
        <v>1.8574790586358196</v>
      </c>
      <c r="AG31" s="1114">
        <v>10.5</v>
      </c>
      <c r="AH31" s="1114">
        <v>65.481012658227854</v>
      </c>
      <c r="AI31" s="1114">
        <v>14.573809523809524</v>
      </c>
      <c r="AJ31" s="1114">
        <v>8.749360613810742</v>
      </c>
      <c r="AK31" s="1114">
        <v>6.5141955835962149</v>
      </c>
      <c r="AL31" s="1114">
        <v>6.4997232982844491</v>
      </c>
      <c r="AM31" s="1114">
        <v>244.75</v>
      </c>
      <c r="AN31" s="1114">
        <v>11.235099337748345</v>
      </c>
      <c r="AO31" s="1114"/>
      <c r="AP31" s="1114">
        <v>5.1536726315800268</v>
      </c>
      <c r="AQ31" s="1114">
        <v>7.1310159042635863</v>
      </c>
      <c r="AR31" s="1115"/>
      <c r="AS31" s="1115"/>
    </row>
    <row r="32" spans="1:45">
      <c r="A32" s="1112" t="s">
        <v>1</v>
      </c>
      <c r="B32" s="1113">
        <v>43178</v>
      </c>
      <c r="C32" s="1114">
        <v>6.4422686995656608</v>
      </c>
      <c r="D32" s="1114">
        <v>6.3084829231042701</v>
      </c>
      <c r="E32" s="1114">
        <v>5.3835293504734372</v>
      </c>
      <c r="F32" s="1114">
        <v>9.2783307710896352</v>
      </c>
      <c r="G32" s="1114">
        <v>4.8443983402489623</v>
      </c>
      <c r="H32" s="1114">
        <v>6.0745068348229569</v>
      </c>
      <c r="I32" s="1114">
        <v>12.34611532870332</v>
      </c>
      <c r="J32" s="1114">
        <v>6.0263809120439005</v>
      </c>
      <c r="K32" s="1114">
        <v>12.867536463506621</v>
      </c>
      <c r="L32" s="1114">
        <v>5.9301297882688209</v>
      </c>
      <c r="M32" s="1114">
        <v>8.689193703498157</v>
      </c>
      <c r="N32" s="1114"/>
      <c r="O32" s="1114">
        <v>6.1340651070245773</v>
      </c>
      <c r="P32" s="1114">
        <v>26.92569870371667</v>
      </c>
      <c r="Q32" s="1114">
        <v>9.3378473188706828</v>
      </c>
      <c r="R32" s="1114">
        <v>8.1421887177014725</v>
      </c>
      <c r="S32" s="1114">
        <v>8.6102209383948729</v>
      </c>
      <c r="T32" s="1114">
        <v>5.9511158342189159</v>
      </c>
      <c r="U32" s="1114">
        <v>12.939974960080967</v>
      </c>
      <c r="V32" s="1114">
        <v>6.6403162055335967</v>
      </c>
      <c r="W32" s="1114">
        <v>7.2683981942314775</v>
      </c>
      <c r="X32" s="1114">
        <v>8.4292576996916821</v>
      </c>
      <c r="Y32" s="1114"/>
      <c r="Z32" s="1114">
        <v>8.1271622253389442</v>
      </c>
      <c r="AA32" s="1114">
        <v>6.8469526587427314</v>
      </c>
      <c r="AB32" s="1114">
        <v>6.1900645668610803</v>
      </c>
      <c r="AC32" s="1114">
        <v>10.519938099792219</v>
      </c>
      <c r="AD32" s="1114">
        <v>8.2707519791359552</v>
      </c>
      <c r="AE32" s="1114">
        <v>74.538888888888891</v>
      </c>
      <c r="AF32" s="1114">
        <v>1.8574790586358196</v>
      </c>
      <c r="AG32" s="1114">
        <v>10.481927710843374</v>
      </c>
      <c r="AH32" s="1114">
        <v>65.455696202531641</v>
      </c>
      <c r="AI32" s="1114">
        <v>12.438095238095238</v>
      </c>
      <c r="AJ32" s="1114">
        <v>8.8695652173913047</v>
      </c>
      <c r="AK32" s="1114">
        <v>6.4300736067297581</v>
      </c>
      <c r="AL32" s="1114">
        <v>6.8079690094078584</v>
      </c>
      <c r="AM32" s="1114">
        <v>187.6</v>
      </c>
      <c r="AN32" s="1114">
        <v>9.6887417218543046</v>
      </c>
      <c r="AO32" s="1114"/>
      <c r="AP32" s="1114">
        <v>5.1125058071503071</v>
      </c>
      <c r="AQ32" s="1114">
        <v>6.7384582058433296</v>
      </c>
      <c r="AR32" s="1115"/>
      <c r="AS32" s="1115"/>
    </row>
    <row r="33" spans="1:45">
      <c r="A33" s="1112" t="s">
        <v>2</v>
      </c>
      <c r="B33" s="1113">
        <v>43208</v>
      </c>
      <c r="C33" s="1114">
        <v>6.3196181554716437</v>
      </c>
      <c r="D33" s="1114">
        <v>5.7643927861864013</v>
      </c>
      <c r="E33" s="1114">
        <v>5.3403488296699733</v>
      </c>
      <c r="F33" s="1114">
        <v>8.9708254264289646</v>
      </c>
      <c r="G33" s="1114">
        <v>4.748546690768662</v>
      </c>
      <c r="H33" s="1114">
        <v>6.4848570684346152</v>
      </c>
      <c r="I33" s="1114">
        <v>11.459099731787743</v>
      </c>
      <c r="J33" s="1114">
        <v>5.9502078406752386</v>
      </c>
      <c r="K33" s="1114">
        <v>12.553448069842645</v>
      </c>
      <c r="L33" s="1114">
        <v>5.9883756647405413</v>
      </c>
      <c r="M33" s="1114">
        <v>8.2729264637655415</v>
      </c>
      <c r="N33" s="1114"/>
      <c r="O33" s="1114">
        <v>5.9261234421686151</v>
      </c>
      <c r="P33" s="1114">
        <v>26.673255866639757</v>
      </c>
      <c r="Q33" s="1114">
        <v>9.5926487661992983</v>
      </c>
      <c r="R33" s="1114">
        <v>7.8332988128237009</v>
      </c>
      <c r="S33" s="1114">
        <v>9.7920079315059336</v>
      </c>
      <c r="T33" s="1114">
        <v>5.7579225591977981</v>
      </c>
      <c r="U33" s="1114">
        <v>12.796488244655469</v>
      </c>
      <c r="V33" s="1114">
        <v>6.7272727272727275</v>
      </c>
      <c r="W33" s="1114">
        <v>6.6520365139106596</v>
      </c>
      <c r="X33" s="1114">
        <v>7.9438649848809835</v>
      </c>
      <c r="Y33" s="1114"/>
      <c r="Z33" s="1114">
        <v>8.0559256661991583</v>
      </c>
      <c r="AA33" s="1114">
        <v>6.229085128087398</v>
      </c>
      <c r="AB33" s="1114">
        <v>5.9179591514583159</v>
      </c>
      <c r="AC33" s="1114">
        <v>11.413291652307462</v>
      </c>
      <c r="AD33" s="1114">
        <v>8.7931157707621299</v>
      </c>
      <c r="AE33" s="1114">
        <v>74.533333333333331</v>
      </c>
      <c r="AF33" s="1114">
        <v>1.8574790586358196</v>
      </c>
      <c r="AG33" s="1114">
        <v>8.7771084337349397</v>
      </c>
      <c r="AH33" s="1114">
        <v>65.35443037974683</v>
      </c>
      <c r="AI33" s="1114">
        <v>12.566666666666666</v>
      </c>
      <c r="AJ33" s="1114">
        <v>8.1636828644501271</v>
      </c>
      <c r="AK33" s="1114">
        <v>5.7131578947368418</v>
      </c>
      <c r="AL33" s="1114">
        <v>6.0553403431101271</v>
      </c>
      <c r="AM33" s="1114">
        <v>179.35</v>
      </c>
      <c r="AN33" s="1114">
        <v>10.049668874172186</v>
      </c>
      <c r="AO33" s="1114"/>
      <c r="AP33" s="1114">
        <v>5.3119579608467316</v>
      </c>
      <c r="AQ33" s="1114">
        <v>6.4355196880246979</v>
      </c>
      <c r="AR33" s="1115"/>
      <c r="AS33" s="1115"/>
    </row>
    <row r="34" spans="1:45">
      <c r="A34" s="1112" t="s">
        <v>3</v>
      </c>
      <c r="B34" s="1113">
        <v>43241</v>
      </c>
      <c r="C34" s="1114">
        <v>6.1491469440532196</v>
      </c>
      <c r="D34" s="1114">
        <v>5.7987519081394261</v>
      </c>
      <c r="E34" s="1114">
        <v>4.7537898043509434</v>
      </c>
      <c r="F34" s="1114">
        <v>8.9410114259903857</v>
      </c>
      <c r="G34" s="1114">
        <v>4.5661640852881966</v>
      </c>
      <c r="H34" s="1114">
        <v>6.3485302796351961</v>
      </c>
      <c r="I34" s="1114">
        <v>13.158647991487193</v>
      </c>
      <c r="J34" s="1114">
        <v>5.725549852673451</v>
      </c>
      <c r="K34" s="1114">
        <v>12.6220283119798</v>
      </c>
      <c r="L34" s="1114">
        <v>6.1119130658579781</v>
      </c>
      <c r="M34" s="1114">
        <v>8.6450120626657458</v>
      </c>
      <c r="N34" s="1114"/>
      <c r="O34" s="1114">
        <v>6.0332070091395522</v>
      </c>
      <c r="P34" s="1114">
        <v>25.129386934092214</v>
      </c>
      <c r="Q34" s="1114">
        <v>8.997903182139412</v>
      </c>
      <c r="R34" s="1114">
        <v>8.0638155102182267</v>
      </c>
      <c r="S34" s="1114">
        <v>10.681433986769417</v>
      </c>
      <c r="T34" s="1114">
        <v>6.0944423814828568</v>
      </c>
      <c r="U34" s="1114">
        <v>11.033084009098047</v>
      </c>
      <c r="V34" s="1114">
        <v>6.542553191489362</v>
      </c>
      <c r="W34" s="1114">
        <v>6.6372689235762499</v>
      </c>
      <c r="X34" s="1114">
        <v>8.4189905071341169</v>
      </c>
      <c r="Y34" s="1114"/>
      <c r="Z34" s="1114">
        <v>8.267262850306917</v>
      </c>
      <c r="AA34" s="1114">
        <v>6.8398967305400893</v>
      </c>
      <c r="AB34" s="1114">
        <v>6.1751748948523364</v>
      </c>
      <c r="AC34" s="1114">
        <v>10.731188984674557</v>
      </c>
      <c r="AD34" s="1114">
        <v>11.478747845017562</v>
      </c>
      <c r="AE34" s="1114">
        <v>583.304347826087</v>
      </c>
      <c r="AF34" s="1114">
        <v>1.8574790586358196</v>
      </c>
      <c r="AG34" s="1114">
        <v>8.2801204819277103</v>
      </c>
      <c r="AH34" s="1114">
        <v>113.57777777777778</v>
      </c>
      <c r="AI34" s="1114">
        <v>13.161904761904761</v>
      </c>
      <c r="AJ34" s="1114">
        <v>8.3606138107416879</v>
      </c>
      <c r="AK34" s="1114">
        <v>8.4862745098039216</v>
      </c>
      <c r="AL34" s="1114">
        <v>6.0890979524073048</v>
      </c>
      <c r="AM34" s="1114">
        <v>210.25</v>
      </c>
      <c r="AN34" s="1114">
        <v>11.943708609271523</v>
      </c>
      <c r="AO34" s="1114"/>
      <c r="AP34" s="1114">
        <v>4.6579072275051656</v>
      </c>
      <c r="AQ34" s="1114">
        <v>7.0051160743756187</v>
      </c>
      <c r="AR34" s="1115"/>
      <c r="AS34" s="1115"/>
    </row>
    <row r="35" spans="1:45">
      <c r="A35" s="1112" t="s">
        <v>202</v>
      </c>
      <c r="B35" s="1113">
        <v>43241</v>
      </c>
      <c r="C35" s="1114">
        <v>6.6437592713425646</v>
      </c>
      <c r="D35" s="1114">
        <v>6.5510650273673132</v>
      </c>
      <c r="E35" s="1114">
        <v>4.4224836122414271</v>
      </c>
      <c r="F35" s="1114">
        <v>7.5604371706244473</v>
      </c>
      <c r="G35" s="1114">
        <v>5.4731779713241036</v>
      </c>
      <c r="H35" s="1114">
        <v>7.8489176310470965</v>
      </c>
      <c r="I35" s="1114">
        <v>14.474483335931517</v>
      </c>
      <c r="J35" s="1114">
        <v>6.5086306937062162</v>
      </c>
      <c r="K35" s="1114">
        <v>11.727259077688039</v>
      </c>
      <c r="L35" s="1114">
        <v>6.1780463056342327</v>
      </c>
      <c r="M35" s="1114">
        <v>8.7736482444188617</v>
      </c>
      <c r="N35" s="1114"/>
      <c r="O35" s="1114">
        <v>6.0083606378911121</v>
      </c>
      <c r="P35" s="1114">
        <v>25.812001769099453</v>
      </c>
      <c r="Q35" s="1114">
        <v>9.0717330108460228</v>
      </c>
      <c r="R35" s="1114">
        <v>8.3315975277880607</v>
      </c>
      <c r="S35" s="1114">
        <v>11.18497202322637</v>
      </c>
      <c r="T35" s="1114">
        <v>7.1976627314696513</v>
      </c>
      <c r="U35" s="1114">
        <v>11.379971812175583</v>
      </c>
      <c r="V35" s="1114">
        <v>6.6312056737588652</v>
      </c>
      <c r="W35" s="1114">
        <v>6.0176433344062703</v>
      </c>
      <c r="X35" s="1114">
        <v>8.1940700641934807</v>
      </c>
      <c r="Y35" s="1114"/>
      <c r="Z35" s="1114">
        <v>9.6304490841729855</v>
      </c>
      <c r="AA35" s="1114">
        <v>7.6161763696159479</v>
      </c>
      <c r="AB35" s="1114">
        <v>6.9839972093793756</v>
      </c>
      <c r="AC35" s="1114">
        <v>9.9819953737681395</v>
      </c>
      <c r="AD35" s="1114">
        <v>14.548262009757988</v>
      </c>
      <c r="AE35" s="1114">
        <v>843.3125</v>
      </c>
      <c r="AF35" s="1114">
        <v>1.8574790586358196</v>
      </c>
      <c r="AG35" s="1114">
        <v>10.704819277108435</v>
      </c>
      <c r="AH35" s="1114">
        <v>113.22222222222223</v>
      </c>
      <c r="AI35" s="1114">
        <v>22.916932907348244</v>
      </c>
      <c r="AJ35" s="1114">
        <v>9.3514285714285723</v>
      </c>
      <c r="AK35" s="1114">
        <v>10.433070866141732</v>
      </c>
      <c r="AL35" s="1114">
        <v>7.0038738240177087</v>
      </c>
      <c r="AM35" s="1114"/>
      <c r="AN35" s="1114">
        <v>9.1174863387978142</v>
      </c>
      <c r="AO35" s="1114"/>
      <c r="AP35" s="1114">
        <v>5.1130311819448968</v>
      </c>
      <c r="AQ35" s="1114">
        <v>7.8125206293321598</v>
      </c>
      <c r="AR35" s="1115"/>
      <c r="AS35" s="1115"/>
    </row>
    <row r="36" spans="1:45">
      <c r="A36" s="1112" t="s">
        <v>5</v>
      </c>
      <c r="B36" s="1113">
        <v>43303</v>
      </c>
      <c r="C36" s="1114">
        <v>6.3365038719655029</v>
      </c>
      <c r="D36" s="1114">
        <v>5.7077947811594534</v>
      </c>
      <c r="E36" s="1114">
        <v>4.5074251920082693</v>
      </c>
      <c r="F36" s="1114">
        <v>10.470931336588157</v>
      </c>
      <c r="G36" s="1114">
        <v>5.0461279326649136</v>
      </c>
      <c r="H36" s="1114">
        <v>7.4564970578759464</v>
      </c>
      <c r="I36" s="1114">
        <v>15.764767575461423</v>
      </c>
      <c r="J36" s="1114">
        <v>6.214144869776332</v>
      </c>
      <c r="K36" s="1114">
        <v>8.1720133337173895</v>
      </c>
      <c r="L36" s="1114">
        <v>5.9436551585468047</v>
      </c>
      <c r="M36" s="1114">
        <v>8.9175253769277543</v>
      </c>
      <c r="N36" s="1114"/>
      <c r="O36" s="1114">
        <v>5.6886783749481538</v>
      </c>
      <c r="P36" s="1114">
        <v>22.138695365870706</v>
      </c>
      <c r="Q36" s="1114">
        <v>8.6853204456618123</v>
      </c>
      <c r="R36" s="1114">
        <v>7.8058628381862682</v>
      </c>
      <c r="S36" s="1114">
        <v>11.128937203296386</v>
      </c>
      <c r="T36" s="1114">
        <v>6.801439089692102</v>
      </c>
      <c r="U36" s="1114">
        <v>13.051750893993502</v>
      </c>
      <c r="V36" s="1114">
        <v>6.7121212121212119</v>
      </c>
      <c r="W36" s="1114">
        <v>6.2707462718041906</v>
      </c>
      <c r="X36" s="1114">
        <v>7.3095947220721973</v>
      </c>
      <c r="Y36" s="1114"/>
      <c r="Z36" s="1114">
        <v>8.7099170398139467</v>
      </c>
      <c r="AA36" s="1114">
        <v>8.1146376707089729</v>
      </c>
      <c r="AB36" s="1114">
        <v>6.8242574089045727</v>
      </c>
      <c r="AC36" s="1114">
        <v>8.7934260878922803</v>
      </c>
      <c r="AD36" s="1114">
        <v>14.731488267277914</v>
      </c>
      <c r="AE36" s="1114">
        <v>833.9375</v>
      </c>
      <c r="AF36" s="1114">
        <v>1.8574790586358196</v>
      </c>
      <c r="AG36" s="1114">
        <v>8.8184523809523814</v>
      </c>
      <c r="AH36" s="1114">
        <v>149.86486486486487</v>
      </c>
      <c r="AI36" s="1114">
        <v>20.380191693290733</v>
      </c>
      <c r="AJ36" s="1114">
        <v>9.0457142857142863</v>
      </c>
      <c r="AK36" s="1114">
        <v>8.8149606299212593</v>
      </c>
      <c r="AL36" s="1114">
        <v>7.4379844961240309</v>
      </c>
      <c r="AM36" s="1114"/>
      <c r="AN36" s="1114">
        <v>7.6584699453551917</v>
      </c>
      <c r="AO36" s="1114"/>
      <c r="AP36" s="1114">
        <v>4.664800216551491</v>
      </c>
      <c r="AQ36" s="1114">
        <v>8.4519925552879354</v>
      </c>
      <c r="AR36" s="1115"/>
      <c r="AS36" s="1115"/>
    </row>
    <row r="37" spans="1:45">
      <c r="A37" s="1112" t="s">
        <v>201</v>
      </c>
      <c r="B37" s="1113">
        <v>43334</v>
      </c>
      <c r="C37" s="1114">
        <v>7.8139109267211238</v>
      </c>
      <c r="D37" s="1114">
        <v>8.0560076837954977</v>
      </c>
      <c r="E37" s="1114">
        <v>4.6926297609546115</v>
      </c>
      <c r="F37" s="1114">
        <v>10.856402502840906</v>
      </c>
      <c r="G37" s="1114">
        <v>5.5876851199657622</v>
      </c>
      <c r="H37" s="1114">
        <v>9.6242093693041966</v>
      </c>
      <c r="I37" s="1114">
        <v>18.192596549364794</v>
      </c>
      <c r="J37" s="1114">
        <v>8.0459412590464723</v>
      </c>
      <c r="K37" s="1114">
        <v>10.161883426859637</v>
      </c>
      <c r="L37" s="1114">
        <v>8.087102329143633</v>
      </c>
      <c r="M37" s="1114">
        <v>9.6796840711372187</v>
      </c>
      <c r="N37" s="1114"/>
      <c r="O37" s="1114">
        <v>5.6076318972687194</v>
      </c>
      <c r="P37" s="1114">
        <v>21.382206591595512</v>
      </c>
      <c r="Q37" s="1114">
        <v>9.6607451614433408</v>
      </c>
      <c r="R37" s="1114">
        <v>8.475317850701531</v>
      </c>
      <c r="S37" s="1114">
        <v>10.988409326286307</v>
      </c>
      <c r="T37" s="1114">
        <v>7.1068440428380191</v>
      </c>
      <c r="U37" s="1114">
        <v>11.890925147959212</v>
      </c>
      <c r="V37" s="1114">
        <v>15.761363636363637</v>
      </c>
      <c r="W37" s="1114">
        <v>5.8912503450179408</v>
      </c>
      <c r="X37" s="1114">
        <v>8.2997040899554353</v>
      </c>
      <c r="Y37" s="1114"/>
      <c r="Z37" s="1114">
        <v>8.7595890173209767</v>
      </c>
      <c r="AA37" s="1114">
        <v>8.0254598353872133</v>
      </c>
      <c r="AB37" s="1114">
        <v>7.4297154018981582</v>
      </c>
      <c r="AC37" s="1114">
        <v>8.1720745524494429</v>
      </c>
      <c r="AD37" s="1114">
        <v>15.336047294015572</v>
      </c>
      <c r="AE37" s="1114">
        <v>899.625</v>
      </c>
      <c r="AF37" s="1114">
        <v>1.8574790586358196</v>
      </c>
      <c r="AG37" s="1114">
        <v>10.029761904761905</v>
      </c>
      <c r="AH37" s="1114">
        <v>148.21621621621622</v>
      </c>
      <c r="AI37" s="1114">
        <v>20.849840255591054</v>
      </c>
      <c r="AJ37" s="1114">
        <v>13.874285714285714</v>
      </c>
      <c r="AK37" s="1114">
        <v>9.2480314960629926</v>
      </c>
      <c r="AL37" s="1114">
        <v>9.7151162790697683</v>
      </c>
      <c r="AM37" s="1114"/>
      <c r="AN37" s="1114">
        <v>10.355191256830601</v>
      </c>
      <c r="AO37" s="1114"/>
      <c r="AP37" s="1114">
        <v>6.6073677317047874</v>
      </c>
      <c r="AQ37" s="1114">
        <v>8.4071053207795057</v>
      </c>
      <c r="AR37" s="1115"/>
      <c r="AS37" s="1115"/>
    </row>
    <row r="38" spans="1:45">
      <c r="A38" s="1112" t="s">
        <v>7</v>
      </c>
      <c r="B38" s="1113">
        <v>43365</v>
      </c>
      <c r="C38" s="1114">
        <v>9.0538395468802868</v>
      </c>
      <c r="D38" s="1114">
        <v>8.4304421470512203</v>
      </c>
      <c r="E38" s="1114">
        <v>5.4928757408836963</v>
      </c>
      <c r="F38" s="1114">
        <v>13.614412742890352</v>
      </c>
      <c r="G38" s="1114">
        <v>6.4909189796446052</v>
      </c>
      <c r="H38" s="1114">
        <v>10.821188501156939</v>
      </c>
      <c r="I38" s="1114">
        <v>25.893420544468526</v>
      </c>
      <c r="J38" s="1114">
        <v>8.7021556348160107</v>
      </c>
      <c r="K38" s="1114">
        <v>15.727702290456127</v>
      </c>
      <c r="L38" s="1114">
        <v>10.36100416529785</v>
      </c>
      <c r="M38" s="1114">
        <v>14.194363439696335</v>
      </c>
      <c r="N38" s="1114"/>
      <c r="O38" s="1114">
        <v>7.5114668571772665</v>
      </c>
      <c r="P38" s="1114">
        <v>33.621238473900043</v>
      </c>
      <c r="Q38" s="1114">
        <v>10.074381438592315</v>
      </c>
      <c r="R38" s="1114">
        <v>12.162570479384039</v>
      </c>
      <c r="S38" s="1114">
        <v>15.081280910436792</v>
      </c>
      <c r="T38" s="1114">
        <v>9.8686579651941102</v>
      </c>
      <c r="U38" s="1114">
        <v>18.534821148440795</v>
      </c>
      <c r="V38" s="1114">
        <v>23.522727272727273</v>
      </c>
      <c r="W38" s="1114">
        <v>7.9037758064685191</v>
      </c>
      <c r="X38" s="1114">
        <v>11.40307917041109</v>
      </c>
      <c r="Y38" s="1114"/>
      <c r="Z38" s="1114">
        <v>12.133013988684091</v>
      </c>
      <c r="AA38" s="1114">
        <v>11.374191335917047</v>
      </c>
      <c r="AB38" s="1114">
        <v>10.929504056216953</v>
      </c>
      <c r="AC38" s="1114">
        <v>11.239850381713632</v>
      </c>
      <c r="AD38" s="1114">
        <v>24.28671132351737</v>
      </c>
      <c r="AE38" s="1114">
        <v>903.875</v>
      </c>
      <c r="AF38" s="1114">
        <v>1.8574790586358196</v>
      </c>
      <c r="AG38" s="1114">
        <v>15.163690476190476</v>
      </c>
      <c r="AH38" s="1114">
        <v>151.48648648648648</v>
      </c>
      <c r="AI38" s="1114">
        <v>23.322683706070286</v>
      </c>
      <c r="AJ38" s="1114">
        <v>18.5</v>
      </c>
      <c r="AK38" s="1114">
        <v>14.826771653543307</v>
      </c>
      <c r="AL38" s="1114">
        <v>10.742248062015504</v>
      </c>
      <c r="AM38" s="1114"/>
      <c r="AN38" s="1114">
        <v>15.773224043715848</v>
      </c>
      <c r="AO38" s="1114"/>
      <c r="AP38" s="1114">
        <v>8.4778242944316382</v>
      </c>
      <c r="AQ38" s="1114">
        <v>9.6776877600175162</v>
      </c>
      <c r="AR38" s="1115"/>
      <c r="AS38" s="1115"/>
    </row>
    <row r="39" spans="1:45">
      <c r="A39" s="1112" t="s">
        <v>8</v>
      </c>
      <c r="B39" s="1113">
        <v>43395</v>
      </c>
      <c r="C39" s="1114">
        <v>10.752817207530484</v>
      </c>
      <c r="D39" s="1114">
        <v>9.6730341332607299</v>
      </c>
      <c r="E39" s="1114">
        <v>5.7513770950817102</v>
      </c>
      <c r="F39" s="1114">
        <v>16.456178175848475</v>
      </c>
      <c r="G39" s="1114">
        <v>7.7680661929259873</v>
      </c>
      <c r="H39" s="1114">
        <v>15.305126881553809</v>
      </c>
      <c r="I39" s="1114">
        <v>21.761719547991795</v>
      </c>
      <c r="J39" s="1114">
        <v>10.675220791175688</v>
      </c>
      <c r="K39" s="1114">
        <v>15.71058475106641</v>
      </c>
      <c r="L39" s="1114">
        <v>13.931672355030102</v>
      </c>
      <c r="M39" s="1114">
        <v>13.298478403386749</v>
      </c>
      <c r="N39" s="1114"/>
      <c r="O39" s="1114">
        <v>8.0926761208728415</v>
      </c>
      <c r="P39" s="1114">
        <v>40.615996759350054</v>
      </c>
      <c r="Q39" s="1114">
        <v>11.049320163714507</v>
      </c>
      <c r="R39" s="1114">
        <v>14.858407660995804</v>
      </c>
      <c r="S39" s="1114">
        <v>14.506168272247256</v>
      </c>
      <c r="T39" s="1114">
        <v>10.424246987951808</v>
      </c>
      <c r="U39" s="1114">
        <v>13.7900373001383</v>
      </c>
      <c r="V39" s="1114">
        <v>27.901515151515152</v>
      </c>
      <c r="W39" s="1114">
        <v>6.6169724369971039</v>
      </c>
      <c r="X39" s="1114">
        <v>11.665741390799015</v>
      </c>
      <c r="Y39" s="1114"/>
      <c r="Z39" s="1114">
        <v>13.55607622617932</v>
      </c>
      <c r="AA39" s="1114">
        <v>10.450324947187942</v>
      </c>
      <c r="AB39" s="1114">
        <v>11.354760071009505</v>
      </c>
      <c r="AC39" s="1114">
        <v>13.00603338714903</v>
      </c>
      <c r="AD39" s="1114">
        <v>23.6935122285891</v>
      </c>
      <c r="AE39" s="1114">
        <v>986.625</v>
      </c>
      <c r="AF39" s="1114">
        <v>1.8574790586358196</v>
      </c>
      <c r="AG39" s="1114">
        <v>14.791666666666666</v>
      </c>
      <c r="AH39" s="1114">
        <v>170.35135135135135</v>
      </c>
      <c r="AI39" s="1114">
        <v>24.80511182108626</v>
      </c>
      <c r="AJ39" s="1114">
        <v>20.568571428571428</v>
      </c>
      <c r="AK39" s="1114">
        <v>9.5580862624342018</v>
      </c>
      <c r="AL39" s="1114">
        <v>9.7344961240310077</v>
      </c>
      <c r="AM39" s="1114"/>
      <c r="AN39" s="1114">
        <v>12.491803278688524</v>
      </c>
      <c r="AO39" s="1114"/>
      <c r="AP39" s="1114">
        <v>9.543812277946941</v>
      </c>
      <c r="AQ39" s="1114">
        <v>10.965896649879573</v>
      </c>
      <c r="AR39" s="1115"/>
      <c r="AS39" s="1115"/>
    </row>
    <row r="40" spans="1:45">
      <c r="A40" s="1112" t="s">
        <v>9</v>
      </c>
      <c r="B40" s="1113">
        <v>43425</v>
      </c>
      <c r="C40" s="1114">
        <v>10.612194504317037</v>
      </c>
      <c r="D40" s="1114">
        <v>8.6700329346712355</v>
      </c>
      <c r="E40" s="1114">
        <v>5.7475173036412883</v>
      </c>
      <c r="F40" s="1114">
        <v>15.848003655065401</v>
      </c>
      <c r="G40" s="1114">
        <v>7.4972226432590032</v>
      </c>
      <c r="H40" s="1114">
        <v>14.698006745832187</v>
      </c>
      <c r="I40" s="1114">
        <v>21.958274335763285</v>
      </c>
      <c r="J40" s="1114">
        <v>12.866396997772956</v>
      </c>
      <c r="K40" s="1114">
        <v>15.72351128207411</v>
      </c>
      <c r="L40" s="1114">
        <v>10.770000069541894</v>
      </c>
      <c r="M40" s="1114">
        <v>12.282657206545082</v>
      </c>
      <c r="N40" s="1114"/>
      <c r="O40" s="1114">
        <v>8.0698379568949878</v>
      </c>
      <c r="P40" s="1114">
        <v>38.167641632615194</v>
      </c>
      <c r="Q40" s="1114">
        <v>11.074403791753836</v>
      </c>
      <c r="R40" s="1114">
        <v>10.322828908926079</v>
      </c>
      <c r="S40" s="1114">
        <v>14.608169235239725</v>
      </c>
      <c r="T40" s="1114">
        <v>9.4282797858099059</v>
      </c>
      <c r="U40" s="1114">
        <v>17.707166248264517</v>
      </c>
      <c r="V40" s="1114">
        <v>23.568181818181817</v>
      </c>
      <c r="W40" s="1114">
        <v>6.4783293794568459</v>
      </c>
      <c r="X40" s="1114">
        <v>11.266930832450445</v>
      </c>
      <c r="Y40" s="1114"/>
      <c r="Z40" s="1114">
        <v>26.487975589464195</v>
      </c>
      <c r="AA40" s="1114">
        <v>10.870048407257237</v>
      </c>
      <c r="AB40" s="1114">
        <v>11.351374157929738</v>
      </c>
      <c r="AC40" s="1114">
        <v>12.322135667503556</v>
      </c>
      <c r="AD40" s="1114">
        <v>22.334324474012245</v>
      </c>
      <c r="AE40" s="1114">
        <v>977.5</v>
      </c>
      <c r="AF40" s="1114">
        <v>1.8574790586358196</v>
      </c>
      <c r="AG40" s="1114">
        <v>20.226190476190474</v>
      </c>
      <c r="AH40" s="1114">
        <v>220.78378378378378</v>
      </c>
      <c r="AI40" s="1114">
        <v>25.792332268370608</v>
      </c>
      <c r="AJ40" s="1114">
        <v>20.528571428571428</v>
      </c>
      <c r="AK40" s="1114">
        <v>16.554705757118324</v>
      </c>
      <c r="AL40" s="1114">
        <v>8.0484496124031004</v>
      </c>
      <c r="AM40" s="1114"/>
      <c r="AN40" s="1114">
        <v>13.180327868852459</v>
      </c>
      <c r="AO40" s="1114"/>
      <c r="AP40" s="1114">
        <v>9.1722850020128188</v>
      </c>
      <c r="AQ40" s="1114">
        <v>10.2556382745785</v>
      </c>
      <c r="AR40" s="1115"/>
      <c r="AS40" s="1115"/>
    </row>
    <row r="41" spans="1:45" s="45" customFormat="1">
      <c r="A41" s="1112" t="s">
        <v>199</v>
      </c>
      <c r="B41" s="1113">
        <v>43455</v>
      </c>
      <c r="C41" s="1114">
        <v>9.0024071724761487</v>
      </c>
      <c r="D41" s="1114">
        <v>7.4675282198884103</v>
      </c>
      <c r="E41" s="1114">
        <v>5.273229224211093</v>
      </c>
      <c r="F41" s="1114">
        <v>16.27584073243872</v>
      </c>
      <c r="G41" s="1114">
        <v>8.480837316300228</v>
      </c>
      <c r="H41" s="1114">
        <v>12.180718215212041</v>
      </c>
      <c r="I41" s="1114">
        <v>20.198440341312672</v>
      </c>
      <c r="J41" s="1114">
        <v>8.3940871397481978</v>
      </c>
      <c r="K41" s="1114">
        <v>13.499696250669054</v>
      </c>
      <c r="L41" s="1114">
        <v>9.2961454371850092</v>
      </c>
      <c r="M41" s="1114">
        <v>11.044570443877451</v>
      </c>
      <c r="N41" s="1114"/>
      <c r="O41" s="1114">
        <v>8.5302762060579553</v>
      </c>
      <c r="P41" s="1114">
        <v>33.483343860130901</v>
      </c>
      <c r="Q41" s="1114">
        <v>11.698284649501012</v>
      </c>
      <c r="R41" s="1114">
        <v>7.9010020040229714</v>
      </c>
      <c r="S41" s="1114">
        <v>14.40326215352057</v>
      </c>
      <c r="T41" s="1114">
        <v>8.0950585973068812</v>
      </c>
      <c r="U41" s="1114">
        <v>16.385477191845876</v>
      </c>
      <c r="V41" s="1114">
        <v>19.926065190966671</v>
      </c>
      <c r="W41" s="1114">
        <v>6.2186269854853222</v>
      </c>
      <c r="X41" s="1114">
        <v>10.60140043833932</v>
      </c>
      <c r="Y41" s="1114"/>
      <c r="Z41" s="1114">
        <v>11.307570089015936</v>
      </c>
      <c r="AA41" s="1114">
        <v>10.7838418543007</v>
      </c>
      <c r="AB41" s="1114">
        <v>10.549396258555749</v>
      </c>
      <c r="AC41" s="1114">
        <v>11.73228460152327</v>
      </c>
      <c r="AD41" s="1114">
        <v>20.13763299157911</v>
      </c>
      <c r="AE41" s="1114">
        <v>963.52426156526133</v>
      </c>
      <c r="AF41" s="1114">
        <v>3.0701778965256361</v>
      </c>
      <c r="AG41" s="1114">
        <v>17.254058554183434</v>
      </c>
      <c r="AH41" s="1114">
        <v>151.61852076386785</v>
      </c>
      <c r="AI41" s="1114">
        <v>32.086290082485419</v>
      </c>
      <c r="AJ41" s="1114">
        <v>20.611116398591417</v>
      </c>
      <c r="AK41" s="1114">
        <v>14.103218154371881</v>
      </c>
      <c r="AL41" s="1114">
        <v>8.3995783268612243</v>
      </c>
      <c r="AM41" s="1114"/>
      <c r="AN41" s="1114">
        <v>11.976313392043728</v>
      </c>
      <c r="AO41" s="1114"/>
      <c r="AP41" s="1114">
        <v>8.1351926260946215</v>
      </c>
      <c r="AQ41" s="1114">
        <v>10.632509698782131</v>
      </c>
      <c r="AR41" s="1114">
        <v>18.569488339321627</v>
      </c>
      <c r="AS41" s="1121"/>
    </row>
    <row r="42" spans="1:45" s="45" customFormat="1">
      <c r="A42" s="1112" t="s">
        <v>11</v>
      </c>
      <c r="B42" s="1113">
        <v>43485</v>
      </c>
      <c r="C42" s="1114">
        <v>6.8637077684820307</v>
      </c>
      <c r="D42" s="1114">
        <v>5.3938832273070103</v>
      </c>
      <c r="E42" s="1114">
        <v>5.3190065598522169</v>
      </c>
      <c r="F42" s="1114">
        <v>11.116728212181494</v>
      </c>
      <c r="G42" s="1114">
        <v>6.0868336408563861</v>
      </c>
      <c r="H42" s="1114">
        <v>7.2088880953338563</v>
      </c>
      <c r="I42" s="1114">
        <v>11.181317825130824</v>
      </c>
      <c r="J42" s="1114">
        <v>6.456396328028605</v>
      </c>
      <c r="K42" s="1114">
        <v>14.646085434234294</v>
      </c>
      <c r="L42" s="1114">
        <v>7.1844937985546498</v>
      </c>
      <c r="M42" s="1114">
        <v>8.4038482379703883</v>
      </c>
      <c r="N42" s="1114"/>
      <c r="O42" s="1114">
        <v>7.9921579966218008</v>
      </c>
      <c r="P42" s="1114">
        <v>30.690968784729844</v>
      </c>
      <c r="Q42" s="1114">
        <v>10.295831764240425</v>
      </c>
      <c r="R42" s="1114">
        <v>9.1273219999358819</v>
      </c>
      <c r="S42" s="1114">
        <v>13.94056459952548</v>
      </c>
      <c r="T42" s="1114">
        <v>6.8964083379311276</v>
      </c>
      <c r="U42" s="1114">
        <v>11.887592009614831</v>
      </c>
      <c r="V42" s="1114">
        <v>2.7626193133369994</v>
      </c>
      <c r="W42" s="1114">
        <v>5.627705400521215</v>
      </c>
      <c r="X42" s="1114">
        <v>9.0561985487249643</v>
      </c>
      <c r="Y42" s="1114"/>
      <c r="Z42" s="1114">
        <v>17.703712268669076</v>
      </c>
      <c r="AA42" s="1114">
        <v>14.102754245489281</v>
      </c>
      <c r="AB42" s="1114">
        <v>8.9628766469709706</v>
      </c>
      <c r="AC42" s="1114">
        <v>9.3096843778929603</v>
      </c>
      <c r="AD42" s="1114">
        <v>17.44427284870072</v>
      </c>
      <c r="AE42" s="1114">
        <v>1045.8725311026617</v>
      </c>
      <c r="AF42" s="1114">
        <v>2.2563875945441034</v>
      </c>
      <c r="AG42" s="1114">
        <v>6.7434121425531091</v>
      </c>
      <c r="AH42" s="1114">
        <v>11.734261151352726</v>
      </c>
      <c r="AI42" s="1114">
        <v>23.863019350693943</v>
      </c>
      <c r="AJ42" s="1114">
        <v>11.257270693512304</v>
      </c>
      <c r="AK42" s="1114">
        <v>8.8029715482449031</v>
      </c>
      <c r="AL42" s="1114">
        <v>9.8180071886170328</v>
      </c>
      <c r="AM42" s="1114"/>
      <c r="AN42" s="1114">
        <v>13.832068023079259</v>
      </c>
      <c r="AO42" s="1114"/>
      <c r="AP42" s="1114">
        <v>6.7874153326374937</v>
      </c>
      <c r="AQ42" s="1114">
        <v>8.2804125688591483</v>
      </c>
      <c r="AR42" s="1114">
        <v>19.888463126014916</v>
      </c>
      <c r="AS42" s="1121"/>
    </row>
    <row r="43" spans="1:45">
      <c r="A43" s="1112" t="s">
        <v>12</v>
      </c>
      <c r="B43" s="1113">
        <v>43515</v>
      </c>
      <c r="C43" s="1114">
        <v>6.1174281717023842</v>
      </c>
      <c r="D43" s="1114">
        <v>4.8050920774683359</v>
      </c>
      <c r="E43" s="1114">
        <v>5.1959474863994837</v>
      </c>
      <c r="F43" s="1114">
        <v>9.5991359447996736</v>
      </c>
      <c r="G43" s="1114">
        <v>5.9437996213566437</v>
      </c>
      <c r="H43" s="1114">
        <v>6.7906904779203403</v>
      </c>
      <c r="I43" s="1114">
        <v>10.315065528594467</v>
      </c>
      <c r="J43" s="1114">
        <v>5.7512324525323324</v>
      </c>
      <c r="K43" s="1114">
        <v>13.058663833835009</v>
      </c>
      <c r="L43" s="1114">
        <v>5.1287092690822931</v>
      </c>
      <c r="M43" s="1114">
        <v>8.6538017398824447</v>
      </c>
      <c r="N43" s="1114"/>
      <c r="O43" s="1114">
        <v>7.8958203520133585</v>
      </c>
      <c r="P43" s="1114">
        <v>32.192184552510675</v>
      </c>
      <c r="Q43" s="1114">
        <v>11.059155513813014</v>
      </c>
      <c r="R43" s="1114">
        <v>13.790133974874996</v>
      </c>
      <c r="S43" s="1114">
        <v>13.217918505408631</v>
      </c>
      <c r="T43" s="1114">
        <v>6.4867239065161151</v>
      </c>
      <c r="U43" s="1114">
        <v>10.488470587577646</v>
      </c>
      <c r="V43" s="1114">
        <v>3.2393757912470349</v>
      </c>
      <c r="W43" s="1114">
        <v>4.8950728980087206</v>
      </c>
      <c r="X43" s="1114">
        <v>9.279225411011307</v>
      </c>
      <c r="Y43" s="1114"/>
      <c r="Z43" s="1114">
        <v>17.345094410189045</v>
      </c>
      <c r="AA43" s="1114">
        <v>15.9311718130096</v>
      </c>
      <c r="AB43" s="1114">
        <v>8.232127674295846</v>
      </c>
      <c r="AC43" s="1114">
        <v>7.3695408833221085</v>
      </c>
      <c r="AD43" s="1114">
        <v>13.532461823112191</v>
      </c>
      <c r="AE43" s="1114">
        <v>1036.9012946709565</v>
      </c>
      <c r="AF43" s="1114">
        <v>2.2714944928441119</v>
      </c>
      <c r="AG43" s="1114">
        <v>6.0156418644039649</v>
      </c>
      <c r="AH43" s="1114">
        <v>11.737401173068367</v>
      </c>
      <c r="AI43" s="1114">
        <v>18.477135277633167</v>
      </c>
      <c r="AJ43" s="1114">
        <v>11.403214411868598</v>
      </c>
      <c r="AK43" s="1114">
        <v>9.0006841969678177</v>
      </c>
      <c r="AL43" s="1114">
        <v>11.635484162320742</v>
      </c>
      <c r="AM43" s="1114"/>
      <c r="AN43" s="1114">
        <v>19.514120862435469</v>
      </c>
      <c r="AO43" s="1114"/>
      <c r="AP43" s="1114">
        <v>5.6251042441072308</v>
      </c>
      <c r="AQ43" s="1114">
        <v>11.357985306746247</v>
      </c>
      <c r="AR43" s="1114">
        <v>23.447930814035402</v>
      </c>
      <c r="AS43" s="1114">
        <v>9.5863551280403811</v>
      </c>
    </row>
    <row r="44" spans="1:45">
      <c r="A44" s="1112" t="s">
        <v>49</v>
      </c>
      <c r="B44" s="1113">
        <v>43543</v>
      </c>
      <c r="C44" s="1114">
        <v>6.8837318586388783</v>
      </c>
      <c r="D44" s="1114">
        <v>5.843208126121568</v>
      </c>
      <c r="E44" s="1114">
        <v>5.1841133454826513</v>
      </c>
      <c r="F44" s="1114">
        <v>11.008939144578463</v>
      </c>
      <c r="G44" s="1114">
        <v>6.0481819778900938</v>
      </c>
      <c r="H44" s="1114">
        <v>8.2458485882372887</v>
      </c>
      <c r="I44" s="1114">
        <v>10.735894461591824</v>
      </c>
      <c r="J44" s="1114">
        <v>6.5874389232287562</v>
      </c>
      <c r="K44" s="1114">
        <v>13.422440600228725</v>
      </c>
      <c r="L44" s="1114">
        <v>5.8521943976484314</v>
      </c>
      <c r="M44" s="1114">
        <v>9.2649156828271799</v>
      </c>
      <c r="N44" s="1114"/>
      <c r="O44" s="1114">
        <v>8.3073777515799634</v>
      </c>
      <c r="P44" s="1114">
        <v>35.576759485209294</v>
      </c>
      <c r="Q44" s="1114">
        <v>9.9467822988392189</v>
      </c>
      <c r="R44" s="1114">
        <v>12.45272167329651</v>
      </c>
      <c r="S44" s="1114">
        <v>14.374446491343642</v>
      </c>
      <c r="T44" s="1114">
        <v>7.0148980466002984</v>
      </c>
      <c r="U44" s="1114">
        <v>10.786733978585318</v>
      </c>
      <c r="V44" s="1114">
        <v>3.5764513549409087</v>
      </c>
      <c r="W44" s="1114">
        <v>4.8791778957231413</v>
      </c>
      <c r="X44" s="1114">
        <v>10.451384440285675</v>
      </c>
      <c r="Y44" s="1114"/>
      <c r="Z44" s="1114">
        <v>17.755938402502423</v>
      </c>
      <c r="AA44" s="1114">
        <v>15.148373664697983</v>
      </c>
      <c r="AB44" s="1114">
        <v>8.6224772916258114</v>
      </c>
      <c r="AC44" s="1114">
        <v>9.200075066698604</v>
      </c>
      <c r="AD44" s="1114">
        <v>13.885133789928645</v>
      </c>
      <c r="AE44" s="1114">
        <v>1085.2302135127231</v>
      </c>
      <c r="AF44" s="1114">
        <v>2.2714944928441119</v>
      </c>
      <c r="AG44" s="1114">
        <v>6.0774122843431915</v>
      </c>
      <c r="AH44" s="1114">
        <v>4.5197521180985092</v>
      </c>
      <c r="AI44" s="1114">
        <v>14.347890198380611</v>
      </c>
      <c r="AJ44" s="1114">
        <v>15.049629106322854</v>
      </c>
      <c r="AK44" s="1114">
        <v>11.338465820832292</v>
      </c>
      <c r="AL44" s="1114">
        <v>12.185763650778252</v>
      </c>
      <c r="AM44" s="1114"/>
      <c r="AN44" s="1114">
        <v>22.055876100819923</v>
      </c>
      <c r="AO44" s="1114"/>
      <c r="AP44" s="1114">
        <v>6.8005437581996864</v>
      </c>
      <c r="AQ44" s="1114">
        <v>6.1936272853653538</v>
      </c>
      <c r="AR44" s="1114">
        <v>20.51502252876119</v>
      </c>
      <c r="AS44" s="1114">
        <v>12.283433635011988</v>
      </c>
    </row>
    <row r="45" spans="1:45">
      <c r="A45" s="1112" t="s">
        <v>200</v>
      </c>
      <c r="B45" s="1113">
        <v>43575</v>
      </c>
      <c r="C45" s="1114">
        <v>8.1059270179315686</v>
      </c>
      <c r="D45" s="1114">
        <v>6.4338684242180237</v>
      </c>
      <c r="E45" s="1114">
        <v>5.8681746667225054</v>
      </c>
      <c r="F45" s="1114">
        <v>12.817375175542528</v>
      </c>
      <c r="G45" s="1114">
        <v>6.7457962104111013</v>
      </c>
      <c r="H45" s="1114">
        <v>14.440835198439682</v>
      </c>
      <c r="I45" s="1114">
        <v>13.53091331319157</v>
      </c>
      <c r="J45" s="1114">
        <v>7.3918951797286372</v>
      </c>
      <c r="K45" s="1114">
        <v>18.998669733343707</v>
      </c>
      <c r="L45" s="1114">
        <v>6.6916594339286499</v>
      </c>
      <c r="M45" s="1114">
        <v>14.034401261335301</v>
      </c>
      <c r="N45" s="1114"/>
      <c r="O45" s="1114">
        <v>10.491383169030346</v>
      </c>
      <c r="P45" s="1114">
        <v>38.804743754783857</v>
      </c>
      <c r="Q45" s="1114">
        <v>10.578053650794374</v>
      </c>
      <c r="R45" s="1114">
        <v>14.454413974258884</v>
      </c>
      <c r="S45" s="1114">
        <v>16.401703324902087</v>
      </c>
      <c r="T45" s="1114">
        <v>7.9731841981083207</v>
      </c>
      <c r="U45" s="1114">
        <v>12.359755075153286</v>
      </c>
      <c r="V45" s="1114">
        <v>4.5306140726412849</v>
      </c>
      <c r="W45" s="1114">
        <v>5.6072842033330472</v>
      </c>
      <c r="X45" s="1114">
        <v>13.246855812800774</v>
      </c>
      <c r="Y45" s="1114"/>
      <c r="Z45" s="1114">
        <v>23.287888743589839</v>
      </c>
      <c r="AA45" s="1114">
        <v>18.627625730907553</v>
      </c>
      <c r="AB45" s="1114">
        <v>10.062368554815837</v>
      </c>
      <c r="AC45" s="1114">
        <v>11.282992905458176</v>
      </c>
      <c r="AD45" s="1114">
        <v>18.187468722953291</v>
      </c>
      <c r="AE45" s="1114">
        <v>1127.7712378824217</v>
      </c>
      <c r="AF45" s="1114">
        <v>2.2714944928441119</v>
      </c>
      <c r="AG45" s="1114">
        <v>8.3360178005081114</v>
      </c>
      <c r="AH45" s="1114">
        <v>4.6186631599143828</v>
      </c>
      <c r="AI45" s="1114">
        <v>16.158661567771734</v>
      </c>
      <c r="AJ45" s="1114">
        <v>19.528140821853292</v>
      </c>
      <c r="AK45" s="1114">
        <v>13.594155976058833</v>
      </c>
      <c r="AL45" s="1114">
        <v>7.7198991356409872</v>
      </c>
      <c r="AM45" s="1114"/>
      <c r="AN45" s="1114">
        <v>24.485575463103554</v>
      </c>
      <c r="AO45" s="1114"/>
      <c r="AP45" s="1114">
        <v>7.376008207659571</v>
      </c>
      <c r="AQ45" s="1114">
        <v>7.1179644532569748</v>
      </c>
      <c r="AR45" s="1114">
        <v>23.881157789507281</v>
      </c>
      <c r="AS45" s="1114">
        <v>14.646797536863737</v>
      </c>
    </row>
    <row r="46" spans="1:45">
      <c r="A46" s="1112" t="s">
        <v>1508</v>
      </c>
      <c r="B46" s="1113">
        <v>43606</v>
      </c>
      <c r="C46" s="1114">
        <v>7.7073883866942818</v>
      </c>
      <c r="D46" s="1114">
        <v>6.733612370375166</v>
      </c>
      <c r="E46" s="1114">
        <v>5.3237464589282517</v>
      </c>
      <c r="F46" s="1114">
        <v>13.739783538389345</v>
      </c>
      <c r="G46" s="1114">
        <v>7.4546049990743972</v>
      </c>
      <c r="H46" s="1114">
        <v>8.7508149067165348</v>
      </c>
      <c r="I46" s="1114">
        <v>13.711039762413376</v>
      </c>
      <c r="J46" s="1114">
        <v>7.054674601929916</v>
      </c>
      <c r="K46" s="1114">
        <v>20.060512676284706</v>
      </c>
      <c r="L46" s="1114">
        <v>5.5616430668342414</v>
      </c>
      <c r="M46" s="1114">
        <v>12.715404532806195</v>
      </c>
      <c r="N46" s="1114"/>
      <c r="O46" s="1114">
        <v>11.584653057111737</v>
      </c>
      <c r="P46" s="1114">
        <v>40.643719425143395</v>
      </c>
      <c r="Q46" s="1114">
        <v>10.044956796134176</v>
      </c>
      <c r="R46" s="1114">
        <v>15.167152883241711</v>
      </c>
      <c r="S46" s="1114">
        <v>16.054062510337438</v>
      </c>
      <c r="T46" s="1114">
        <v>9.0466014500032443</v>
      </c>
      <c r="U46" s="1114">
        <v>11.887013139108205</v>
      </c>
      <c r="V46" s="1114">
        <v>12.789565635797162</v>
      </c>
      <c r="W46" s="1114">
        <v>6.2755632828851358</v>
      </c>
      <c r="X46" s="1114">
        <v>16.882619091982694</v>
      </c>
      <c r="Y46" s="1114"/>
      <c r="Z46" s="1114">
        <v>17.384943905030379</v>
      </c>
      <c r="AA46" s="1114">
        <v>17.43756506432479</v>
      </c>
      <c r="AB46" s="1114">
        <v>9.0805744647367721</v>
      </c>
      <c r="AC46" s="1114">
        <v>11.09668785616039</v>
      </c>
      <c r="AD46" s="1114">
        <v>14.996454990909381</v>
      </c>
      <c r="AE46" s="1114">
        <v>1193.0297480549868</v>
      </c>
      <c r="AF46" s="1114">
        <v>2.2714944928441119</v>
      </c>
      <c r="AG46" s="1114">
        <v>10.536838085116981</v>
      </c>
      <c r="AH46" s="1114">
        <v>19.941287562960138</v>
      </c>
      <c r="AI46" s="1114">
        <v>20.688618037017754</v>
      </c>
      <c r="AJ46" s="1114">
        <v>17.532119583680782</v>
      </c>
      <c r="AK46" s="1114">
        <v>14.634544243855801</v>
      </c>
      <c r="AL46" s="1114">
        <v>11.097776399358136</v>
      </c>
      <c r="AM46" s="1114"/>
      <c r="AN46" s="1114">
        <v>21.307014880048587</v>
      </c>
      <c r="AO46" s="1114"/>
      <c r="AP46" s="1114">
        <v>8.0366823278999302</v>
      </c>
      <c r="AQ46" s="1114">
        <v>8.3503637168607074</v>
      </c>
      <c r="AR46" s="1114">
        <v>22.562307527893779</v>
      </c>
      <c r="AS46" s="1114">
        <v>18.348440067446507</v>
      </c>
    </row>
    <row r="47" spans="1:45">
      <c r="A47" s="1112" t="s">
        <v>1537</v>
      </c>
      <c r="B47" s="1113">
        <v>43637</v>
      </c>
      <c r="C47" s="1114">
        <v>7.9578309584920399</v>
      </c>
      <c r="D47" s="1114">
        <v>6.216035854970535</v>
      </c>
      <c r="E47" s="1114">
        <v>6.0651108717939346</v>
      </c>
      <c r="F47" s="1114">
        <v>16.731170700537014</v>
      </c>
      <c r="G47" s="1114">
        <v>7.207202613693144</v>
      </c>
      <c r="H47" s="1114">
        <v>7.9784926356253578</v>
      </c>
      <c r="I47" s="1114">
        <v>19.709155546630356</v>
      </c>
      <c r="J47" s="1114">
        <v>7.706714835608258</v>
      </c>
      <c r="K47" s="1114">
        <v>27.629672899571638</v>
      </c>
      <c r="L47" s="1114">
        <v>5.5840832482760412</v>
      </c>
      <c r="M47" s="1114">
        <v>14.523289155027426</v>
      </c>
      <c r="N47" s="1114"/>
      <c r="O47" s="1114">
        <v>12.25709760481811</v>
      </c>
      <c r="P47" s="1114">
        <v>31.977619720435122</v>
      </c>
      <c r="Q47" s="1114">
        <v>10.842727965483025</v>
      </c>
      <c r="R47" s="1114">
        <v>16.524365164493872</v>
      </c>
      <c r="S47" s="1114">
        <v>18.429123743965111</v>
      </c>
      <c r="T47" s="1114">
        <v>9.910452874163175</v>
      </c>
      <c r="U47" s="1114">
        <v>13.173147615769665</v>
      </c>
      <c r="V47" s="1114">
        <v>14.661992283536568</v>
      </c>
      <c r="W47" s="1114">
        <v>6.7621682821836497</v>
      </c>
      <c r="X47" s="1114">
        <v>19.278597553570741</v>
      </c>
      <c r="Y47" s="1114"/>
      <c r="Z47" s="1114">
        <v>19.302347543149811</v>
      </c>
      <c r="AA47" s="1114">
        <v>17.776971674233991</v>
      </c>
      <c r="AB47" s="1114">
        <v>11.763913930787625</v>
      </c>
      <c r="AC47" s="1114">
        <v>14.136979793928374</v>
      </c>
      <c r="AD47" s="1114">
        <v>16.902049306684997</v>
      </c>
      <c r="AE47" s="1114">
        <v>1437.5782808842794</v>
      </c>
      <c r="AF47" s="1114">
        <v>2.2563875945441034</v>
      </c>
      <c r="AG47" s="1114">
        <v>12.053202264915397</v>
      </c>
      <c r="AH47" s="1114">
        <v>17.586581937421421</v>
      </c>
      <c r="AI47" s="1114">
        <v>26.894093164674739</v>
      </c>
      <c r="AJ47" s="1114">
        <v>22.717119981160955</v>
      </c>
      <c r="AK47" s="1114">
        <v>22.977877419717679</v>
      </c>
      <c r="AL47" s="1114">
        <v>14.036250296178288</v>
      </c>
      <c r="AM47" s="1114"/>
      <c r="AN47" s="1114">
        <v>21.82083206802308</v>
      </c>
      <c r="AO47" s="1114"/>
      <c r="AP47" s="1114">
        <v>7.8644901451482276</v>
      </c>
      <c r="AQ47" s="1114">
        <v>7.7304038323193609</v>
      </c>
      <c r="AR47" s="1114">
        <v>26.58020018536747</v>
      </c>
      <c r="AS47" s="1114">
        <v>16.569375193679249</v>
      </c>
    </row>
    <row r="48" spans="1:45">
      <c r="A48" s="1112" t="s">
        <v>1587</v>
      </c>
      <c r="B48" s="1113">
        <v>43668</v>
      </c>
      <c r="C48" s="1114">
        <v>6.5454212951489987</v>
      </c>
      <c r="D48" s="1114">
        <v>4.6861570793230563</v>
      </c>
      <c r="E48" s="1114">
        <v>6.250382703233238</v>
      </c>
      <c r="F48" s="1114">
        <v>7.8055062016097807</v>
      </c>
      <c r="G48" s="1114">
        <v>7.3540577776502438</v>
      </c>
      <c r="H48" s="1114">
        <v>7.5991334321048187</v>
      </c>
      <c r="I48" s="1114">
        <v>17.080607465606949</v>
      </c>
      <c r="J48" s="1114">
        <v>6.0639503495159222</v>
      </c>
      <c r="K48" s="1114">
        <v>28.693216229507389</v>
      </c>
      <c r="L48" s="1114">
        <v>4.5412445178493694</v>
      </c>
      <c r="M48" s="1114">
        <v>11.736978883921534</v>
      </c>
      <c r="N48" s="1114"/>
      <c r="O48" s="1114">
        <v>10.7573066832654</v>
      </c>
      <c r="P48" s="1114">
        <v>35.279753232971814</v>
      </c>
      <c r="Q48" s="1114">
        <v>10.415003222334184</v>
      </c>
      <c r="R48" s="1114">
        <v>16.640426984954708</v>
      </c>
      <c r="S48" s="1114">
        <v>12.875647062168447</v>
      </c>
      <c r="T48" s="1114">
        <v>9.595472991941687</v>
      </c>
      <c r="U48" s="1114">
        <v>11.880935817252537</v>
      </c>
      <c r="V48" s="1114">
        <v>13.850905125214711</v>
      </c>
      <c r="W48" s="1114">
        <v>6.2964868139838703</v>
      </c>
      <c r="X48" s="1114">
        <v>14.211660912108913</v>
      </c>
      <c r="Y48" s="1114"/>
      <c r="Z48" s="1114">
        <v>13.063332792709692</v>
      </c>
      <c r="AA48" s="1114">
        <v>16.327188673087782</v>
      </c>
      <c r="AB48" s="1114">
        <v>10.840987746702199</v>
      </c>
      <c r="AC48" s="1114">
        <v>17.197039802995736</v>
      </c>
      <c r="AD48" s="1114">
        <v>10.679201292040871</v>
      </c>
      <c r="AE48" s="1114">
        <v>3923.0616090065505</v>
      </c>
      <c r="AF48" s="1114">
        <v>2.2563875945441034</v>
      </c>
      <c r="AG48" s="1114">
        <v>8.2795034694301393</v>
      </c>
      <c r="AH48" s="1114">
        <v>12.925370222332768</v>
      </c>
      <c r="AI48" s="1114">
        <v>49.692202317129208</v>
      </c>
      <c r="AJ48" s="1114">
        <v>10.623861963552059</v>
      </c>
      <c r="AK48" s="1114">
        <v>14.286635987307015</v>
      </c>
      <c r="AL48" s="1114">
        <v>13.914006808190496</v>
      </c>
      <c r="AM48" s="1114"/>
      <c r="AN48" s="1114">
        <v>34.059520194351656</v>
      </c>
      <c r="AO48" s="1114"/>
      <c r="AP48" s="1114">
        <v>6.2654874800138964</v>
      </c>
      <c r="AQ48" s="1114">
        <v>6.946699888009336</v>
      </c>
      <c r="AR48" s="1114">
        <v>36.331527150388311</v>
      </c>
      <c r="AS48" s="1114">
        <v>19.854578149388267</v>
      </c>
    </row>
    <row r="49" spans="1:45">
      <c r="A49" s="1112" t="s">
        <v>1643</v>
      </c>
      <c r="B49" s="1113">
        <v>43699</v>
      </c>
      <c r="C49" s="1114">
        <v>6.0464917811834322</v>
      </c>
      <c r="D49" s="1114">
        <v>4.5236692405039935</v>
      </c>
      <c r="E49" s="1114">
        <v>7.7338471258920007</v>
      </c>
      <c r="F49" s="1114">
        <v>3.1440592480686984</v>
      </c>
      <c r="G49" s="1114">
        <v>6.1626706018451554</v>
      </c>
      <c r="H49" s="1114">
        <v>6.8932331595615013</v>
      </c>
      <c r="I49" s="1114">
        <v>20.046638422511155</v>
      </c>
      <c r="J49" s="1114">
        <v>5.65</v>
      </c>
      <c r="K49" s="1114">
        <v>32.466662656858325</v>
      </c>
      <c r="L49" s="1114">
        <v>4.5820329670172422</v>
      </c>
      <c r="M49" s="1114">
        <v>12.927523387426424</v>
      </c>
      <c r="N49" s="1114"/>
      <c r="O49" s="1114">
        <v>11.103884231370929</v>
      </c>
      <c r="P49" s="1114"/>
      <c r="Q49" s="1114">
        <v>10.931859581849055</v>
      </c>
      <c r="R49" s="1114">
        <v>19.88</v>
      </c>
      <c r="S49" s="1114">
        <v>16.512410102770811</v>
      </c>
      <c r="T49" s="1114">
        <v>12.22051159324103</v>
      </c>
      <c r="U49" s="1114">
        <v>14.557957885944072</v>
      </c>
      <c r="V49" s="1114">
        <v>9.727580409979856</v>
      </c>
      <c r="W49" s="1114">
        <v>7.1808735105147754</v>
      </c>
      <c r="X49" s="1114">
        <v>15.623845711402758</v>
      </c>
      <c r="Y49" s="1114"/>
      <c r="Z49" s="1114">
        <v>14.12366245474704</v>
      </c>
      <c r="AA49" s="1114">
        <v>21.254199843499954</v>
      </c>
      <c r="AB49" s="1114">
        <v>12.579909438312402</v>
      </c>
      <c r="AC49" s="1114">
        <v>17.993264696575316</v>
      </c>
      <c r="AD49" s="1114">
        <v>14.620657604813632</v>
      </c>
      <c r="AE49" s="1114">
        <v>4971.9184439637656</v>
      </c>
      <c r="AF49" s="1114">
        <v>2.2563875945441034</v>
      </c>
      <c r="AG49" s="1114">
        <v>9.9090439496653051</v>
      </c>
      <c r="AH49" s="1114">
        <v>17.540408586587954</v>
      </c>
      <c r="AI49" s="1114">
        <v>63.692204057761131</v>
      </c>
      <c r="AJ49" s="1114">
        <v>12.366038684263168</v>
      </c>
      <c r="AK49" s="1114">
        <v>15.544276878510665</v>
      </c>
      <c r="AL49" s="1114">
        <v>22.282872667822723</v>
      </c>
      <c r="AM49" s="1114"/>
      <c r="AN49" s="1114">
        <v>56.724870938354087</v>
      </c>
      <c r="AO49" s="1114"/>
      <c r="AP49" s="1114">
        <v>5.8419163440554618</v>
      </c>
      <c r="AQ49" s="1114">
        <v>8.4451548541241124</v>
      </c>
      <c r="AR49" s="1114">
        <v>50.312850450148304</v>
      </c>
      <c r="AS49" s="1114">
        <v>16.204560407928284</v>
      </c>
    </row>
    <row r="50" spans="1:45">
      <c r="A50" s="1112" t="s">
        <v>1673</v>
      </c>
      <c r="B50" s="1113">
        <v>43730</v>
      </c>
      <c r="C50" s="1114">
        <v>6.56071064953984</v>
      </c>
      <c r="D50" s="1114">
        <v>5.2889552252283831</v>
      </c>
      <c r="E50" s="1114">
        <v>7.4933806763642075</v>
      </c>
      <c r="F50" s="1114">
        <v>3.4911658042097589</v>
      </c>
      <c r="G50" s="1114">
        <v>6.9657577594587101</v>
      </c>
      <c r="H50" s="1114">
        <v>7.1982671255171677</v>
      </c>
      <c r="I50" s="1114">
        <v>24.541467771505783</v>
      </c>
      <c r="J50" s="1114">
        <v>5.6254954620582653</v>
      </c>
      <c r="K50" s="1114">
        <v>18.454416444652903</v>
      </c>
      <c r="L50" s="1114">
        <v>5.2368955940471231</v>
      </c>
      <c r="M50" s="1114">
        <v>16.031063929266427</v>
      </c>
      <c r="N50" s="1114"/>
      <c r="O50" s="1114">
        <v>14.280697572246412</v>
      </c>
      <c r="P50" s="1114">
        <v>21.319756739625859</v>
      </c>
      <c r="Q50" s="1114">
        <v>11.965620777753145</v>
      </c>
      <c r="R50" s="1114">
        <v>22.90650378905212</v>
      </c>
      <c r="S50" s="1114">
        <v>20.242777735453199</v>
      </c>
      <c r="T50" s="1114">
        <v>14.182884403376981</v>
      </c>
      <c r="U50" s="1114">
        <v>16.771573923117607</v>
      </c>
      <c r="V50" s="1114">
        <v>10.639341824854524</v>
      </c>
      <c r="W50" s="1114">
        <v>9.6705890390963951</v>
      </c>
      <c r="X50" s="1114">
        <v>17.679213620082983</v>
      </c>
      <c r="Y50" s="1114"/>
      <c r="Z50" s="1114">
        <v>15.906457269130286</v>
      </c>
      <c r="AA50" s="1114">
        <v>23.304840768903432</v>
      </c>
      <c r="AB50" s="1114">
        <v>14.698668481096576</v>
      </c>
      <c r="AC50" s="1114">
        <v>21.693244379545106</v>
      </c>
      <c r="AD50" s="1114">
        <v>20.72495931258112</v>
      </c>
      <c r="AE50" s="1114">
        <v>4682.8676298051059</v>
      </c>
      <c r="AF50" s="1114">
        <v>2.2563875945441034</v>
      </c>
      <c r="AG50" s="1114">
        <v>12.817454189143852</v>
      </c>
      <c r="AH50" s="1114">
        <v>18.499667883447884</v>
      </c>
      <c r="AI50" s="1114">
        <v>72.01886148747441</v>
      </c>
      <c r="AJ50" s="1114">
        <v>14.317921862096911</v>
      </c>
      <c r="AK50" s="1114">
        <v>17.088177418686602</v>
      </c>
      <c r="AL50" s="1114">
        <v>32.863656374462877</v>
      </c>
      <c r="AM50" s="1114"/>
      <c r="AN50" s="1114">
        <v>91.330515784026218</v>
      </c>
      <c r="AO50" s="1114"/>
      <c r="AP50" s="1114">
        <v>6.3336739582443942</v>
      </c>
      <c r="AQ50" s="1114">
        <v>9.9254151189952253</v>
      </c>
      <c r="AR50" s="1114">
        <v>47.430643622986388</v>
      </c>
      <c r="AS50" s="1114">
        <v>16.973595233526147</v>
      </c>
    </row>
    <row r="51" spans="1:45">
      <c r="A51" s="1112" t="s">
        <v>1441</v>
      </c>
      <c r="B51" s="1113">
        <v>43740</v>
      </c>
      <c r="C51" s="1114">
        <v>6.837749360260962</v>
      </c>
      <c r="D51" s="1114">
        <v>6.2649159182863388</v>
      </c>
      <c r="E51" s="1114">
        <v>7.8927924522086839</v>
      </c>
      <c r="F51" s="1114">
        <v>3.8830435255427247</v>
      </c>
      <c r="G51" s="1114">
        <v>7.0652128960788882</v>
      </c>
      <c r="H51" s="1114">
        <v>7.6174029740587654</v>
      </c>
      <c r="I51" s="1114">
        <v>23.069152771564671</v>
      </c>
      <c r="J51" s="1114">
        <v>5.9023239921554636</v>
      </c>
      <c r="K51" s="1114">
        <v>15.136296635500246</v>
      </c>
      <c r="L51" s="1114">
        <v>5.6518424960412359</v>
      </c>
      <c r="M51" s="1114">
        <v>14.172513893579174</v>
      </c>
      <c r="N51" s="1114"/>
      <c r="O51" s="1114">
        <v>14.062466943947923</v>
      </c>
      <c r="P51" s="1114">
        <v>19.359170921210378</v>
      </c>
      <c r="Q51" s="1114">
        <v>11.603403371669023</v>
      </c>
      <c r="R51" s="1114">
        <v>20.54310723693937</v>
      </c>
      <c r="S51" s="1114">
        <v>18.463866055076672</v>
      </c>
      <c r="T51" s="1114">
        <v>15.015183917782627</v>
      </c>
      <c r="U51" s="1114">
        <v>15.786089034310804</v>
      </c>
      <c r="V51" s="1114">
        <v>10.199401002292621</v>
      </c>
      <c r="W51" s="1114">
        <v>8.7917544029065517</v>
      </c>
      <c r="X51" s="1114">
        <v>15.591044347151849</v>
      </c>
      <c r="Y51" s="1114"/>
      <c r="Z51" s="1114">
        <v>13.574798296399305</v>
      </c>
      <c r="AA51" s="1114">
        <v>20.82450913258792</v>
      </c>
      <c r="AB51" s="1114">
        <v>13.435685515717971</v>
      </c>
      <c r="AC51" s="1114">
        <v>18.519818557321635</v>
      </c>
      <c r="AD51" s="1114">
        <v>15.239817060688683</v>
      </c>
      <c r="AE51" s="1114">
        <v>4200.7088721493274</v>
      </c>
      <c r="AF51" s="1114">
        <v>2.2563875945441034</v>
      </c>
      <c r="AG51" s="1114">
        <v>16.026211105371626</v>
      </c>
      <c r="AH51" s="1114">
        <v>20.585798988715851</v>
      </c>
      <c r="AI51" s="1114">
        <v>69.540659420996192</v>
      </c>
      <c r="AJ51" s="1114">
        <v>14.146171324815478</v>
      </c>
      <c r="AK51" s="1114">
        <v>15.424220515681515</v>
      </c>
      <c r="AL51" s="1114">
        <v>21.331400143439108</v>
      </c>
      <c r="AM51" s="1114"/>
      <c r="AN51" s="1114">
        <v>81.638088666551667</v>
      </c>
      <c r="AO51" s="1114"/>
      <c r="AP51" s="1114">
        <v>6.3271904060943589</v>
      </c>
      <c r="AQ51" s="1114">
        <v>8.7426199158465749</v>
      </c>
      <c r="AR51" s="1114">
        <v>41.037384842736316</v>
      </c>
      <c r="AS51" s="1114">
        <v>17.169209364805219</v>
      </c>
    </row>
    <row r="52" spans="1:45">
      <c r="A52" s="1112" t="s">
        <v>1768</v>
      </c>
      <c r="B52" s="1113">
        <v>43790</v>
      </c>
      <c r="C52" s="1114">
        <v>6.5116332089044491</v>
      </c>
      <c r="D52" s="1114">
        <v>5.3445359577098577</v>
      </c>
      <c r="E52" s="1114">
        <v>7.7017545850652906</v>
      </c>
      <c r="F52" s="1114">
        <v>3.3389368426006385</v>
      </c>
      <c r="G52" s="1114">
        <v>6.9463795442779288</v>
      </c>
      <c r="H52" s="1114">
        <v>6.8663642870276602</v>
      </c>
      <c r="I52" s="1114">
        <v>24.070457822827123</v>
      </c>
      <c r="J52" s="1114">
        <v>5.6679455792181548</v>
      </c>
      <c r="K52" s="1114">
        <v>15.963499290190194</v>
      </c>
      <c r="L52" s="1114">
        <v>5.360419644100924</v>
      </c>
      <c r="M52" s="1114">
        <v>15.124073127326644</v>
      </c>
      <c r="N52" s="1114"/>
      <c r="O52" s="1114">
        <v>14.137863039222776</v>
      </c>
      <c r="P52" s="1114">
        <v>19.818026180179061</v>
      </c>
      <c r="Q52" s="1114">
        <v>11.65154411556267</v>
      </c>
      <c r="R52" s="1114">
        <v>20.769405039826637</v>
      </c>
      <c r="S52" s="1114">
        <v>19.559147457166183</v>
      </c>
      <c r="T52" s="1114">
        <v>15.715567910363763</v>
      </c>
      <c r="U52" s="1114">
        <v>15.355118613403539</v>
      </c>
      <c r="V52" s="1114">
        <v>10.868876167060733</v>
      </c>
      <c r="W52" s="1114">
        <v>9.868793823703145</v>
      </c>
      <c r="X52" s="1114">
        <v>16.68029115393194</v>
      </c>
      <c r="Y52" s="1114"/>
      <c r="Z52" s="1114">
        <v>16.725533705536595</v>
      </c>
      <c r="AA52" s="1114">
        <v>23.741352992661341</v>
      </c>
      <c r="AB52" s="1114">
        <v>15.420556688660531</v>
      </c>
      <c r="AC52" s="1114">
        <v>21.014852243874721</v>
      </c>
      <c r="AD52" s="1114">
        <v>16.911155908370283</v>
      </c>
      <c r="AE52" s="1114">
        <v>4873.1916683502604</v>
      </c>
      <c r="AF52" s="1114">
        <v>2.2563875945441034</v>
      </c>
      <c r="AG52" s="1114">
        <v>17.71486236773297</v>
      </c>
      <c r="AH52" s="1114">
        <v>18.910260747860427</v>
      </c>
      <c r="AI52" s="1114">
        <v>66.877194936849875</v>
      </c>
      <c r="AJ52" s="1114">
        <v>15.254484184178537</v>
      </c>
      <c r="AK52" s="1114">
        <v>15.239511265457761</v>
      </c>
      <c r="AL52" s="1114">
        <v>23.506486795954768</v>
      </c>
      <c r="AM52" s="1114"/>
      <c r="AN52" s="1114">
        <v>82.420562359841298</v>
      </c>
      <c r="AO52" s="1114"/>
      <c r="AP52" s="1114">
        <v>6.1044088285757736</v>
      </c>
      <c r="AQ52" s="1114">
        <v>10.384470337731582</v>
      </c>
      <c r="AR52" s="1114">
        <v>41.985892907675051</v>
      </c>
      <c r="AS52" s="1114">
        <v>17.420794838756841</v>
      </c>
    </row>
    <row r="53" spans="1:45">
      <c r="A53" s="1112" t="s">
        <v>1898</v>
      </c>
      <c r="B53" s="1113">
        <v>43820</v>
      </c>
      <c r="C53" s="1114">
        <v>7.289900352351677</v>
      </c>
      <c r="D53" s="1114">
        <v>5.710230621080493</v>
      </c>
      <c r="E53" s="1114">
        <v>8.5198488350284389</v>
      </c>
      <c r="F53" s="1114">
        <v>3.7871609490459615</v>
      </c>
      <c r="G53" s="1114">
        <v>7.9218599663807154</v>
      </c>
      <c r="H53" s="1114">
        <v>7.2087838063754699</v>
      </c>
      <c r="I53" s="1114">
        <v>28.427335580459182</v>
      </c>
      <c r="J53" s="1114">
        <v>6.9613298847331926</v>
      </c>
      <c r="K53" s="1114">
        <v>17.587407603617724</v>
      </c>
      <c r="L53" s="1114">
        <v>4.8163896176983245</v>
      </c>
      <c r="M53" s="1114">
        <v>18.553468298411957</v>
      </c>
      <c r="N53" s="1114"/>
      <c r="O53" s="1114">
        <v>15.179996386128659</v>
      </c>
      <c r="P53" s="1114">
        <v>22.031933523869625</v>
      </c>
      <c r="Q53" s="1114">
        <v>13.19324840814892</v>
      </c>
      <c r="R53" s="1114">
        <v>39.854400935992373</v>
      </c>
      <c r="S53" s="1114">
        <v>20.477101841749128</v>
      </c>
      <c r="T53" s="1114">
        <v>19.529906151124397</v>
      </c>
      <c r="U53" s="1114">
        <v>20.843944931537624</v>
      </c>
      <c r="V53" s="1114">
        <v>340.25821787903317</v>
      </c>
      <c r="W53" s="1114">
        <v>13.038884815346893</v>
      </c>
      <c r="X53" s="1114">
        <v>17.457191026328307</v>
      </c>
      <c r="Y53" s="1114"/>
      <c r="Z53" s="1114">
        <v>16.224810560937179</v>
      </c>
      <c r="AA53" s="1114">
        <v>22.617341448485583</v>
      </c>
      <c r="AB53" s="1114">
        <v>18.220286939796992</v>
      </c>
      <c r="AC53" s="1114">
        <v>26.609857748946418</v>
      </c>
      <c r="AD53" s="1114">
        <v>20.753387313363593</v>
      </c>
      <c r="AE53" s="1114">
        <v>5843.3711747049692</v>
      </c>
      <c r="AF53" s="1114">
        <v>2.2563875945441034</v>
      </c>
      <c r="AG53" s="1114">
        <v>42.492327023297008</v>
      </c>
      <c r="AH53" s="1114">
        <v>22.241916477960775</v>
      </c>
      <c r="AI53" s="1114">
        <v>76.697136943773714</v>
      </c>
      <c r="AJ53" s="1114">
        <v>16.756386641335482</v>
      </c>
      <c r="AK53" s="1114">
        <v>20.944262439987515</v>
      </c>
      <c r="AL53" s="1114">
        <v>27.531317882971049</v>
      </c>
      <c r="AM53" s="1114"/>
      <c r="AN53" s="1114">
        <v>125.22373641538726</v>
      </c>
      <c r="AO53" s="1114"/>
      <c r="AP53" s="1114">
        <v>6.3250123517283132</v>
      </c>
      <c r="AQ53" s="1114">
        <v>11.856459106424039</v>
      </c>
      <c r="AR53" s="1114">
        <v>34.487279110991203</v>
      </c>
      <c r="AS53" s="1114">
        <v>18.917404740518066</v>
      </c>
    </row>
    <row r="54" spans="1:45">
      <c r="A54" s="1112" t="s">
        <v>1443</v>
      </c>
      <c r="B54" s="1113">
        <v>43851</v>
      </c>
      <c r="C54" s="1114">
        <v>8.2200856871198962</v>
      </c>
      <c r="D54" s="1114">
        <v>6.4618849261829663</v>
      </c>
      <c r="E54" s="1114">
        <v>10.382619777458208</v>
      </c>
      <c r="F54" s="1114">
        <v>4.2810718756206505</v>
      </c>
      <c r="G54" s="1114">
        <v>9.3755527439995756</v>
      </c>
      <c r="H54" s="1114">
        <v>8.4536489594110691</v>
      </c>
      <c r="I54" s="1114">
        <v>31.999948927750427</v>
      </c>
      <c r="J54" s="1114">
        <v>7.6851045595661205</v>
      </c>
      <c r="K54" s="1114">
        <v>19.838805310118239</v>
      </c>
      <c r="L54" s="1114">
        <v>5.5761093735533214</v>
      </c>
      <c r="M54" s="1114">
        <v>24.823565859286724</v>
      </c>
      <c r="N54" s="1114"/>
      <c r="O54" s="1114">
        <v>14.68848129375635</v>
      </c>
      <c r="P54" s="1114">
        <v>25.022219906005077</v>
      </c>
      <c r="Q54" s="1114">
        <v>14.026776421766499</v>
      </c>
      <c r="R54" s="1114">
        <v>21.033539185360549</v>
      </c>
      <c r="S54" s="1114">
        <v>23.147879765098192</v>
      </c>
      <c r="T54" s="1114">
        <v>21.517626416425152</v>
      </c>
      <c r="U54" s="1114">
        <v>24.402630489459241</v>
      </c>
      <c r="V54" s="1114">
        <v>320.53627963455534</v>
      </c>
      <c r="W54" s="1114">
        <v>11.934197634538886</v>
      </c>
      <c r="X54" s="1114">
        <v>21.127957416970318</v>
      </c>
      <c r="Y54" s="1114"/>
      <c r="Z54" s="1114">
        <v>17.42898964110309</v>
      </c>
      <c r="AA54" s="1114">
        <v>24.966865376562655</v>
      </c>
      <c r="AB54" s="1114">
        <v>17.916080825295126</v>
      </c>
      <c r="AC54" s="1114">
        <v>27.803861175849399</v>
      </c>
      <c r="AD54" s="1114">
        <v>21.155468439812594</v>
      </c>
      <c r="AE54" s="1114">
        <v>5501.266467624223</v>
      </c>
      <c r="AF54" s="1114">
        <v>2.2563875945441034</v>
      </c>
      <c r="AG54" s="1114">
        <v>40.881001915669351</v>
      </c>
      <c r="AH54" s="1114">
        <v>26.298838530965366</v>
      </c>
      <c r="AI54" s="1114">
        <v>90.957599653449066</v>
      </c>
      <c r="AJ54" s="1114">
        <v>16.583327707752694</v>
      </c>
      <c r="AK54" s="1114">
        <v>22.379786432923744</v>
      </c>
      <c r="AL54" s="1114">
        <v>24.844442117955403</v>
      </c>
      <c r="AM54" s="1114"/>
      <c r="AN54" s="1114">
        <v>143.87735035363119</v>
      </c>
      <c r="AO54" s="1114"/>
      <c r="AP54" s="1114">
        <v>6.7936651269964976</v>
      </c>
      <c r="AQ54" s="1114">
        <v>12.970130250621793</v>
      </c>
      <c r="AR54" s="1114">
        <v>37.378951588234962</v>
      </c>
      <c r="AS54" s="1114">
        <v>18.432419713921327</v>
      </c>
    </row>
    <row r="55" spans="1:45">
      <c r="A55" s="1112" t="s">
        <v>2012</v>
      </c>
      <c r="B55" s="1113">
        <v>43880</v>
      </c>
      <c r="C55" s="1114">
        <v>9.6691715306300008</v>
      </c>
      <c r="D55" s="1114">
        <v>7.6048374103902923</v>
      </c>
      <c r="E55" s="1114">
        <v>10.764429970627043</v>
      </c>
      <c r="F55" s="1114">
        <v>4.7968709073788336</v>
      </c>
      <c r="G55" s="1114">
        <v>11.214402267362725</v>
      </c>
      <c r="H55" s="1114">
        <v>9.9780864325819785</v>
      </c>
      <c r="I55" s="1114">
        <v>34.740427443436467</v>
      </c>
      <c r="J55" s="1114">
        <v>8.7294053254609203</v>
      </c>
      <c r="K55" s="1114">
        <v>22.03129130469139</v>
      </c>
      <c r="L55" s="1114">
        <v>6.7651842453368527</v>
      </c>
      <c r="M55" s="1114">
        <v>26.654611722346381</v>
      </c>
      <c r="N55" s="1114"/>
      <c r="O55" s="1114">
        <v>16.415815455939669</v>
      </c>
      <c r="P55" s="1114">
        <v>46.448427843962534</v>
      </c>
      <c r="Q55" s="1114">
        <v>15.260409247200533</v>
      </c>
      <c r="R55" s="1114">
        <v>22.751965573391278</v>
      </c>
      <c r="S55" s="1114">
        <v>26.451596343808571</v>
      </c>
      <c r="T55" s="1114">
        <v>22.558436709601491</v>
      </c>
      <c r="U55" s="1114">
        <v>36.101552916244813</v>
      </c>
      <c r="V55" s="1114">
        <v>31.940668512334852</v>
      </c>
      <c r="W55" s="1114">
        <v>12.026648001932795</v>
      </c>
      <c r="X55" s="1114">
        <v>24.335289693396589</v>
      </c>
      <c r="Y55" s="1114"/>
      <c r="Z55" s="1114">
        <v>20.826507033112446</v>
      </c>
      <c r="AA55" s="1114">
        <v>28.705957641226121</v>
      </c>
      <c r="AB55" s="1114">
        <v>21.965230807623524</v>
      </c>
      <c r="AC55" s="1114">
        <v>30.700669777159927</v>
      </c>
      <c r="AD55" s="1114">
        <v>41.847891199362707</v>
      </c>
      <c r="AE55" s="1114">
        <v>6417.0136261344051</v>
      </c>
      <c r="AF55" s="1114">
        <v>2.2563875945441034</v>
      </c>
      <c r="AG55" s="1114"/>
      <c r="AH55" s="1114">
        <v>30.004714692515794</v>
      </c>
      <c r="AI55" s="1114"/>
      <c r="AJ55" s="1114">
        <v>17.533210417340396</v>
      </c>
      <c r="AK55" s="1114">
        <v>23.80941812953489</v>
      </c>
      <c r="AL55" s="1114">
        <v>25.269118311265363</v>
      </c>
      <c r="AM55" s="1114"/>
      <c r="AN55" s="1114">
        <v>177.84974987062273</v>
      </c>
      <c r="AO55" s="1114"/>
      <c r="AP55" s="1114">
        <v>8.1164144305371568</v>
      </c>
      <c r="AQ55" s="1114">
        <v>20.85328221166607</v>
      </c>
      <c r="AR55" s="1114">
        <v>30.854992323476033</v>
      </c>
      <c r="AS55" s="1114">
        <v>21.057282510660254</v>
      </c>
    </row>
    <row r="56" spans="1:45">
      <c r="A56" s="1112" t="s">
        <v>2051</v>
      </c>
      <c r="B56" s="1113">
        <v>43908</v>
      </c>
      <c r="C56" s="1122">
        <v>10.3</v>
      </c>
      <c r="D56" s="1122">
        <v>8</v>
      </c>
      <c r="E56" s="1122">
        <v>12</v>
      </c>
      <c r="F56" s="1122">
        <v>5</v>
      </c>
      <c r="G56" s="1122">
        <v>10</v>
      </c>
      <c r="H56" s="1122">
        <v>12</v>
      </c>
      <c r="I56" s="1122">
        <v>39</v>
      </c>
      <c r="J56" s="1122">
        <v>9</v>
      </c>
      <c r="K56" s="1122">
        <v>26</v>
      </c>
      <c r="L56" s="1122">
        <v>6</v>
      </c>
      <c r="M56" s="1122">
        <v>29</v>
      </c>
      <c r="N56" s="1122"/>
      <c r="O56" s="1122">
        <v>21</v>
      </c>
      <c r="P56" s="1122">
        <v>45</v>
      </c>
      <c r="Q56" s="1122">
        <v>17</v>
      </c>
      <c r="R56" s="1122">
        <v>27</v>
      </c>
      <c r="S56" s="1122">
        <v>35</v>
      </c>
      <c r="T56" s="1122">
        <v>24</v>
      </c>
      <c r="U56" s="1122">
        <v>39</v>
      </c>
      <c r="V56" s="1122">
        <v>33</v>
      </c>
      <c r="W56" s="1122">
        <v>15</v>
      </c>
      <c r="X56" s="1122">
        <v>25</v>
      </c>
      <c r="Y56" s="1122"/>
      <c r="Z56" s="1122">
        <v>23</v>
      </c>
      <c r="AA56" s="1122">
        <v>37</v>
      </c>
      <c r="AB56" s="1122">
        <v>26</v>
      </c>
      <c r="AC56" s="1122">
        <v>28</v>
      </c>
      <c r="AD56" s="1122">
        <v>43</v>
      </c>
      <c r="AE56" s="1122">
        <v>6204</v>
      </c>
      <c r="AF56" s="1122">
        <v>2</v>
      </c>
      <c r="AG56" s="1122"/>
      <c r="AH56" s="1122">
        <v>31</v>
      </c>
      <c r="AI56" s="1122"/>
      <c r="AJ56" s="1122">
        <v>22</v>
      </c>
      <c r="AK56" s="1122">
        <v>70</v>
      </c>
      <c r="AL56" s="1122">
        <v>26</v>
      </c>
      <c r="AM56" s="1122"/>
      <c r="AN56" s="1122">
        <v>253</v>
      </c>
      <c r="AO56" s="1122"/>
      <c r="AP56" s="1122">
        <v>8</v>
      </c>
      <c r="AQ56" s="1122">
        <v>26</v>
      </c>
      <c r="AR56" s="1122">
        <v>31</v>
      </c>
      <c r="AS56" s="1122">
        <v>26</v>
      </c>
    </row>
    <row r="57" spans="1:45">
      <c r="A57" s="1112" t="s">
        <v>2192</v>
      </c>
      <c r="B57" s="1113">
        <v>43939</v>
      </c>
      <c r="C57" s="1122">
        <v>14.26</v>
      </c>
      <c r="D57" s="1122">
        <v>10</v>
      </c>
      <c r="E57" s="1122">
        <v>17</v>
      </c>
      <c r="F57" s="1122">
        <v>7</v>
      </c>
      <c r="G57" s="1122">
        <v>20</v>
      </c>
      <c r="H57" s="1122">
        <v>16</v>
      </c>
      <c r="I57" s="1122">
        <v>52</v>
      </c>
      <c r="J57" s="1122">
        <v>12</v>
      </c>
      <c r="K57" s="1122">
        <v>38</v>
      </c>
      <c r="L57" s="1122">
        <v>7</v>
      </c>
      <c r="M57" s="1122">
        <v>38</v>
      </c>
      <c r="N57" s="1122"/>
      <c r="O57" s="1122">
        <v>25</v>
      </c>
      <c r="P57" s="1122">
        <v>69</v>
      </c>
      <c r="Q57" s="1122">
        <v>25</v>
      </c>
      <c r="R57" s="1122">
        <v>40</v>
      </c>
      <c r="S57" s="1122">
        <v>48</v>
      </c>
      <c r="T57" s="1122">
        <v>35</v>
      </c>
      <c r="U57" s="1122">
        <v>52</v>
      </c>
      <c r="V57" s="1122">
        <v>49</v>
      </c>
      <c r="W57" s="1122">
        <v>21</v>
      </c>
      <c r="X57" s="1122">
        <v>33</v>
      </c>
      <c r="Y57" s="1122"/>
      <c r="Z57" s="1122">
        <v>35</v>
      </c>
      <c r="AA57" s="1122">
        <v>57</v>
      </c>
      <c r="AB57" s="1122">
        <v>36</v>
      </c>
      <c r="AC57" s="1122">
        <v>40</v>
      </c>
      <c r="AD57" s="1122">
        <v>51</v>
      </c>
      <c r="AE57" s="1122">
        <v>9285</v>
      </c>
      <c r="AF57" s="1122">
        <v>2</v>
      </c>
      <c r="AG57" s="1122"/>
      <c r="AH57" s="1122">
        <v>33</v>
      </c>
      <c r="AI57" s="1122"/>
      <c r="AJ57" s="1122">
        <v>33</v>
      </c>
      <c r="AK57" s="1122">
        <v>102</v>
      </c>
      <c r="AL57" s="1122">
        <v>35</v>
      </c>
      <c r="AM57" s="1122"/>
      <c r="AN57" s="1122">
        <v>405</v>
      </c>
      <c r="AO57" s="1122"/>
      <c r="AP57" s="1122">
        <v>12</v>
      </c>
      <c r="AQ57" s="1122">
        <v>33</v>
      </c>
      <c r="AR57" s="1122">
        <v>59</v>
      </c>
      <c r="AS57" s="1122">
        <v>35</v>
      </c>
    </row>
    <row r="58" spans="1:45">
      <c r="A58" s="1112" t="s">
        <v>2414</v>
      </c>
      <c r="B58" s="1113">
        <v>43971</v>
      </c>
      <c r="C58" s="1122">
        <v>20.023438391837946</v>
      </c>
      <c r="D58" s="1122">
        <v>14.69500165444199</v>
      </c>
      <c r="E58" s="1122">
        <v>25.27560718110432</v>
      </c>
      <c r="F58" s="1122">
        <v>11.551757646633522</v>
      </c>
      <c r="G58" s="1122">
        <v>30.479868835938664</v>
      </c>
      <c r="H58" s="1122">
        <v>23.640812981192106</v>
      </c>
      <c r="I58" s="1122">
        <v>107.51032767493226</v>
      </c>
      <c r="J58" s="1122">
        <v>16.416044900647726</v>
      </c>
      <c r="K58" s="1122">
        <v>46.663793737960546</v>
      </c>
      <c r="L58" s="1122">
        <v>11.082537146227564</v>
      </c>
      <c r="M58" s="1122">
        <v>47.307011898092824</v>
      </c>
      <c r="N58" s="1122"/>
      <c r="O58" s="1122">
        <v>33.693587672661081</v>
      </c>
      <c r="P58" s="1122">
        <v>82.75299917691413</v>
      </c>
      <c r="Q58" s="1122">
        <v>29.829590319436335</v>
      </c>
      <c r="R58" s="1122">
        <v>57.864800118307855</v>
      </c>
      <c r="S58" s="1122">
        <v>67.065811675911192</v>
      </c>
      <c r="T58" s="1122">
        <v>47.862060742464841</v>
      </c>
      <c r="U58" s="1122">
        <v>61.753308137319124</v>
      </c>
      <c r="V58" s="1122">
        <v>56.512619064463181</v>
      </c>
      <c r="W58" s="1122">
        <v>28.626464965609809</v>
      </c>
      <c r="X58" s="1122">
        <v>41.501489043863444</v>
      </c>
      <c r="Y58" s="1122"/>
      <c r="Z58" s="1122">
        <v>45.990733744895614</v>
      </c>
      <c r="AA58" s="1122">
        <v>80.974058086572938</v>
      </c>
      <c r="AB58" s="1122">
        <v>42.311519556283145</v>
      </c>
      <c r="AC58" s="1122">
        <v>50.546050102183457</v>
      </c>
      <c r="AD58" s="1122">
        <v>65.337963019934108</v>
      </c>
      <c r="AE58" s="1122">
        <v>14873.505212998278</v>
      </c>
      <c r="AF58" s="1122">
        <v>2.2563875945441034</v>
      </c>
      <c r="AG58" s="1122"/>
      <c r="AH58" s="1122">
        <v>40.18000388473741</v>
      </c>
      <c r="AI58" s="1122"/>
      <c r="AJ58" s="1122">
        <v>31.638408587880036</v>
      </c>
      <c r="AK58" s="1122">
        <v>130.09277706542338</v>
      </c>
      <c r="AL58" s="1122">
        <v>42.166448760310935</v>
      </c>
      <c r="AM58" s="1122"/>
      <c r="AN58" s="1122">
        <v>538.38077166350411</v>
      </c>
      <c r="AO58" s="1122"/>
      <c r="AP58" s="1122">
        <v>15.049614542932554</v>
      </c>
      <c r="AQ58" s="1122">
        <v>44.994221924202783</v>
      </c>
      <c r="AR58" s="1122">
        <v>65.271344800892777</v>
      </c>
      <c r="AS58" s="1122">
        <v>39.544270394110001</v>
      </c>
    </row>
    <row r="59" spans="1:45">
      <c r="C59" s="1123"/>
      <c r="D59" s="1123"/>
      <c r="E59" s="1123"/>
      <c r="F59" s="1123"/>
      <c r="G59" s="1124"/>
      <c r="H59" s="1123"/>
      <c r="I59" s="1125"/>
      <c r="J59" s="1123"/>
      <c r="K59" s="1124"/>
      <c r="L59" s="1124"/>
      <c r="M59" s="1123"/>
      <c r="N59" s="1123"/>
      <c r="O59" s="1123"/>
      <c r="P59" s="1125"/>
      <c r="Q59" s="1123"/>
      <c r="R59" s="1123"/>
      <c r="S59" s="1123"/>
      <c r="T59" s="1123"/>
      <c r="U59" s="1123"/>
      <c r="V59" s="1123"/>
      <c r="W59" s="1123"/>
      <c r="X59" s="1123"/>
      <c r="Y59" s="1123"/>
      <c r="Z59" s="1123"/>
      <c r="AA59" s="1123"/>
      <c r="AB59" s="1123"/>
      <c r="AC59" s="1123"/>
      <c r="AD59" s="1123"/>
      <c r="AE59" s="1123"/>
      <c r="AF59" s="1123"/>
      <c r="AG59" s="1123"/>
      <c r="AH59" s="1123"/>
      <c r="AI59" s="1123"/>
      <c r="AJ59" s="1123"/>
      <c r="AK59" s="1123"/>
      <c r="AL59" s="1123"/>
      <c r="AM59" s="1123"/>
      <c r="AN59" s="1123"/>
      <c r="AO59" s="1123"/>
      <c r="AP59" s="1123"/>
      <c r="AQ59" s="1123"/>
      <c r="AR59" s="1123"/>
      <c r="AS59" s="1123"/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F13643" s="47"/>
      <c r="G13643" s="46"/>
      <c r="I13643" s="45"/>
      <c r="K13643" s="46"/>
      <c r="L13643" s="46"/>
      <c r="P13643" s="45"/>
    </row>
    <row r="13644" spans="6:16">
      <c r="F13644" s="47"/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G13709" s="46"/>
      <c r="I13709" s="45"/>
      <c r="K13709" s="46"/>
      <c r="L13709" s="46"/>
      <c r="P13709" s="45"/>
    </row>
    <row r="13710" spans="7:16">
      <c r="G13710" s="46"/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K13743" s="46"/>
      <c r="L13743" s="46"/>
      <c r="P13743" s="45"/>
    </row>
    <row r="13744" spans="9:16">
      <c r="I13744" s="45"/>
      <c r="K13744" s="46"/>
      <c r="L13744" s="46"/>
      <c r="P13744" s="45"/>
    </row>
    <row r="13745" spans="9:12">
      <c r="I13745" s="45"/>
      <c r="L13745" s="46"/>
    </row>
    <row r="13746" spans="9:12">
      <c r="I13746" s="45"/>
    </row>
    <row r="13747" spans="9:12">
      <c r="I13747" s="45"/>
    </row>
    <row r="13748" spans="9:12">
      <c r="I13748" s="45"/>
    </row>
    <row r="13749" spans="9:12">
      <c r="I13749" s="45"/>
    </row>
    <row r="13750" spans="9:12">
      <c r="I13750" s="45"/>
    </row>
    <row r="13751" spans="9:12">
      <c r="I13751" s="45"/>
    </row>
    <row r="13752" spans="9:12">
      <c r="I13752" s="45"/>
    </row>
    <row r="13753" spans="9:12">
      <c r="I13753" s="45"/>
    </row>
  </sheetData>
  <sortState ref="B61:D101">
    <sortCondition descending="1" ref="C61:C101"/>
  </sortState>
  <conditionalFormatting sqref="C61:C98">
    <cfRule type="top10" dxfId="60" priority="22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G1432"/>
  <sheetViews>
    <sheetView rightToLeft="1" zoomScaleNormal="100" workbookViewId="0">
      <selection activeCell="I8" sqref="I8"/>
    </sheetView>
  </sheetViews>
  <sheetFormatPr defaultColWidth="9.140625" defaultRowHeight="15"/>
  <cols>
    <col min="1" max="1" width="14.7109375" style="43" customWidth="1"/>
    <col min="2" max="2" width="9.140625" style="42"/>
    <col min="3" max="3" width="8.7109375" style="41" customWidth="1"/>
    <col min="4" max="4" width="8.7109375" style="40" customWidth="1"/>
    <col min="5" max="5" width="8.7109375" style="39" customWidth="1"/>
    <col min="6" max="6" width="8.7109375" style="38" customWidth="1"/>
    <col min="7" max="7" width="8.7109375" style="37" customWidth="1"/>
    <col min="8" max="8" width="8.7109375" style="36" customWidth="1"/>
    <col min="9" max="9" width="8.7109375" style="35" customWidth="1"/>
    <col min="10" max="110" width="8.7109375" style="34" customWidth="1"/>
    <col min="111" max="16384" width="9.140625" style="34"/>
  </cols>
  <sheetData>
    <row r="1" spans="1:111" s="1127" customFormat="1">
      <c r="A1" s="1133" t="s">
        <v>426</v>
      </c>
      <c r="B1" s="1135" t="s">
        <v>425</v>
      </c>
      <c r="C1" s="1135" t="s">
        <v>424</v>
      </c>
      <c r="D1" s="1135" t="s">
        <v>423</v>
      </c>
      <c r="E1" s="1135" t="s">
        <v>422</v>
      </c>
      <c r="F1" s="1135" t="s">
        <v>421</v>
      </c>
      <c r="G1" s="1135" t="s">
        <v>420</v>
      </c>
      <c r="H1" s="1135" t="s">
        <v>419</v>
      </c>
      <c r="I1" s="1135" t="s">
        <v>418</v>
      </c>
      <c r="J1" s="1135" t="s">
        <v>417</v>
      </c>
      <c r="K1" s="1135" t="s">
        <v>416</v>
      </c>
      <c r="L1" s="1135" t="s">
        <v>415</v>
      </c>
      <c r="M1" s="1135" t="s">
        <v>414</v>
      </c>
      <c r="N1" s="1135" t="s">
        <v>413</v>
      </c>
      <c r="O1" s="1135" t="s">
        <v>412</v>
      </c>
      <c r="P1" s="1135" t="s">
        <v>411</v>
      </c>
      <c r="Q1" s="1135" t="s">
        <v>410</v>
      </c>
      <c r="R1" s="1135" t="s">
        <v>409</v>
      </c>
      <c r="S1" s="1135" t="s">
        <v>408</v>
      </c>
      <c r="T1" s="1135" t="s">
        <v>407</v>
      </c>
      <c r="U1" s="1135" t="s">
        <v>406</v>
      </c>
      <c r="V1" s="1135" t="s">
        <v>405</v>
      </c>
      <c r="W1" s="1135" t="s">
        <v>404</v>
      </c>
      <c r="X1" s="1135" t="s">
        <v>403</v>
      </c>
      <c r="Y1" s="1135" t="s">
        <v>402</v>
      </c>
      <c r="Z1" s="1135" t="s">
        <v>401</v>
      </c>
      <c r="AA1" s="1135" t="s">
        <v>400</v>
      </c>
      <c r="AB1" s="1135" t="s">
        <v>399</v>
      </c>
      <c r="AC1" s="1135" t="s">
        <v>398</v>
      </c>
      <c r="AD1" s="1135" t="s">
        <v>397</v>
      </c>
      <c r="AE1" s="1135" t="s">
        <v>396</v>
      </c>
      <c r="AF1" s="1135" t="s">
        <v>395</v>
      </c>
      <c r="AG1" s="1135" t="s">
        <v>394</v>
      </c>
      <c r="AH1" s="1135" t="s">
        <v>393</v>
      </c>
      <c r="AI1" s="1135" t="s">
        <v>392</v>
      </c>
      <c r="AJ1" s="1135" t="s">
        <v>391</v>
      </c>
      <c r="AK1" s="1135" t="s">
        <v>390</v>
      </c>
      <c r="AL1" s="1135" t="s">
        <v>389</v>
      </c>
      <c r="AM1" s="1135" t="s">
        <v>388</v>
      </c>
      <c r="AN1" s="1135" t="s">
        <v>387</v>
      </c>
      <c r="AO1" s="1135" t="s">
        <v>386</v>
      </c>
      <c r="AP1" s="1135" t="s">
        <v>385</v>
      </c>
      <c r="AQ1" s="1135" t="s">
        <v>384</v>
      </c>
      <c r="AR1" s="1135" t="s">
        <v>383</v>
      </c>
      <c r="AS1" s="1135" t="s">
        <v>382</v>
      </c>
      <c r="AT1" s="1135" t="s">
        <v>381</v>
      </c>
      <c r="AU1" s="1135" t="s">
        <v>380</v>
      </c>
      <c r="AV1" s="1135" t="s">
        <v>379</v>
      </c>
      <c r="AW1" s="1135" t="s">
        <v>378</v>
      </c>
      <c r="AX1" s="1135" t="s">
        <v>377</v>
      </c>
      <c r="AY1" s="1135" t="s">
        <v>376</v>
      </c>
      <c r="AZ1" s="1135" t="s">
        <v>375</v>
      </c>
      <c r="BA1" s="1135" t="s">
        <v>374</v>
      </c>
      <c r="BB1" s="1135" t="s">
        <v>373</v>
      </c>
      <c r="BC1" s="1135" t="s">
        <v>372</v>
      </c>
      <c r="BD1" s="1135" t="s">
        <v>371</v>
      </c>
      <c r="BE1" s="1135" t="s">
        <v>370</v>
      </c>
      <c r="BF1" s="1135" t="s">
        <v>369</v>
      </c>
      <c r="BG1" s="1135" t="s">
        <v>368</v>
      </c>
      <c r="BH1" s="1135" t="s">
        <v>367</v>
      </c>
      <c r="BI1" s="1135" t="s">
        <v>366</v>
      </c>
      <c r="BJ1" s="1135" t="s">
        <v>365</v>
      </c>
      <c r="BK1" s="1135" t="s">
        <v>364</v>
      </c>
      <c r="BL1" s="1135" t="s">
        <v>363</v>
      </c>
      <c r="BM1" s="1135" t="s">
        <v>362</v>
      </c>
      <c r="BN1" s="1135" t="s">
        <v>361</v>
      </c>
      <c r="BO1" s="1135" t="s">
        <v>360</v>
      </c>
      <c r="BP1" s="1135" t="s">
        <v>359</v>
      </c>
      <c r="BQ1" s="1136" t="s">
        <v>358</v>
      </c>
      <c r="BR1" s="1136" t="s">
        <v>357</v>
      </c>
      <c r="BS1" s="1136" t="s">
        <v>356</v>
      </c>
      <c r="BT1" s="1136" t="s">
        <v>355</v>
      </c>
      <c r="BU1" s="1136" t="s">
        <v>354</v>
      </c>
      <c r="BV1" s="1136" t="s">
        <v>353</v>
      </c>
      <c r="BW1" s="1136" t="s">
        <v>352</v>
      </c>
      <c r="BX1" s="1136" t="s">
        <v>351</v>
      </c>
      <c r="BY1" s="1136" t="s">
        <v>350</v>
      </c>
      <c r="BZ1" s="1136" t="s">
        <v>349</v>
      </c>
      <c r="CA1" s="1136" t="s">
        <v>348</v>
      </c>
      <c r="CB1" s="1136" t="s">
        <v>347</v>
      </c>
      <c r="CC1" s="1136" t="s">
        <v>346</v>
      </c>
      <c r="CD1" s="1136" t="s">
        <v>345</v>
      </c>
      <c r="CE1" s="1136" t="s">
        <v>344</v>
      </c>
      <c r="CF1" s="1136" t="s">
        <v>343</v>
      </c>
      <c r="CG1" s="1136" t="s">
        <v>342</v>
      </c>
      <c r="CH1" s="1136" t="s">
        <v>203</v>
      </c>
      <c r="CI1" s="1136" t="s">
        <v>3</v>
      </c>
      <c r="CJ1" s="1136" t="s">
        <v>202</v>
      </c>
      <c r="CK1" s="1136" t="s">
        <v>5</v>
      </c>
      <c r="CL1" s="1136" t="s">
        <v>201</v>
      </c>
      <c r="CM1" s="1136" t="s">
        <v>7</v>
      </c>
      <c r="CN1" s="1136" t="s">
        <v>8</v>
      </c>
      <c r="CO1" s="1136" t="s">
        <v>9</v>
      </c>
      <c r="CP1" s="1136" t="s">
        <v>199</v>
      </c>
      <c r="CQ1" s="1136" t="s">
        <v>11</v>
      </c>
      <c r="CR1" s="1136" t="s">
        <v>12</v>
      </c>
      <c r="CS1" s="1136" t="s">
        <v>49</v>
      </c>
      <c r="CT1" s="1136" t="s">
        <v>1514</v>
      </c>
      <c r="CU1" s="1136" t="s">
        <v>1508</v>
      </c>
      <c r="CV1" s="1136" t="s">
        <v>1537</v>
      </c>
      <c r="CW1" s="1136" t="s">
        <v>1587</v>
      </c>
      <c r="CX1" s="1136" t="s">
        <v>1643</v>
      </c>
      <c r="CY1" s="1136" t="s">
        <v>1673</v>
      </c>
      <c r="CZ1" s="1136" t="s">
        <v>1441</v>
      </c>
      <c r="DA1" s="1136" t="s">
        <v>1768</v>
      </c>
      <c r="DB1" s="1136" t="s">
        <v>1898</v>
      </c>
      <c r="DC1" s="1136" t="s">
        <v>1443</v>
      </c>
      <c r="DD1" s="1136" t="s">
        <v>2012</v>
      </c>
      <c r="DE1" s="1136" t="s">
        <v>2035</v>
      </c>
      <c r="DF1" s="1136" t="s">
        <v>2192</v>
      </c>
      <c r="DG1" s="1136" t="s">
        <v>2414</v>
      </c>
    </row>
    <row r="2" spans="1:111" s="1128" customFormat="1" ht="12">
      <c r="A2" s="1138" t="s">
        <v>1823</v>
      </c>
      <c r="B2" s="1137">
        <v>9.01</v>
      </c>
      <c r="C2" s="1137">
        <v>8.69</v>
      </c>
      <c r="D2" s="1137">
        <v>8.19</v>
      </c>
      <c r="E2" s="1137">
        <v>7.53</v>
      </c>
      <c r="F2" s="1137">
        <v>7.21</v>
      </c>
      <c r="G2" s="1137">
        <v>7.63</v>
      </c>
      <c r="H2" s="1137">
        <v>7.31</v>
      </c>
      <c r="I2" s="1137">
        <v>6.87</v>
      </c>
      <c r="J2" s="1137">
        <v>6.53</v>
      </c>
      <c r="K2" s="1137">
        <v>6.79</v>
      </c>
      <c r="L2" s="1137">
        <v>6.12</v>
      </c>
      <c r="M2" s="1137">
        <v>6.05</v>
      </c>
      <c r="N2" s="1137">
        <v>6.35</v>
      </c>
      <c r="O2" s="1137">
        <v>6.03</v>
      </c>
      <c r="P2" s="1137">
        <v>5.65</v>
      </c>
      <c r="Q2" s="1137">
        <v>5.0199999999999996</v>
      </c>
      <c r="R2" s="1137">
        <v>4.59</v>
      </c>
      <c r="S2" s="1137">
        <v>5</v>
      </c>
      <c r="T2" s="1137">
        <v>5.26</v>
      </c>
      <c r="U2" s="1137">
        <v>5.03</v>
      </c>
      <c r="V2" s="1137">
        <v>5.67</v>
      </c>
      <c r="W2" s="1137">
        <v>5.89</v>
      </c>
      <c r="X2" s="1137">
        <v>5.63</v>
      </c>
      <c r="Y2" s="1137">
        <v>5.34</v>
      </c>
      <c r="Z2" s="1137">
        <v>5.71</v>
      </c>
      <c r="AA2" s="1137">
        <v>5.67</v>
      </c>
      <c r="AB2" s="1137">
        <v>6.22</v>
      </c>
      <c r="AC2" s="1137">
        <v>6.46</v>
      </c>
      <c r="AD2" s="1137">
        <v>6.13</v>
      </c>
      <c r="AE2" s="1137">
        <v>6.25</v>
      </c>
      <c r="AF2" s="1137">
        <v>7.16</v>
      </c>
      <c r="AG2" s="1137">
        <v>7.36</v>
      </c>
      <c r="AH2" s="1137">
        <v>8.0399999999999991</v>
      </c>
      <c r="AI2" s="1137">
        <v>7.58</v>
      </c>
      <c r="AJ2" s="1137">
        <v>7.45</v>
      </c>
      <c r="AK2" s="1137">
        <v>7.1</v>
      </c>
      <c r="AL2" s="1137">
        <v>7.1</v>
      </c>
      <c r="AM2" s="1137">
        <v>6.65</v>
      </c>
      <c r="AN2" s="1137">
        <v>6.42</v>
      </c>
      <c r="AO2" s="1137">
        <v>5.82</v>
      </c>
      <c r="AP2" s="1137">
        <v>5.8</v>
      </c>
      <c r="AQ2" s="1137">
        <v>5.6</v>
      </c>
      <c r="AR2" s="1137">
        <v>5.43</v>
      </c>
      <c r="AS2" s="1137">
        <v>5.54</v>
      </c>
      <c r="AT2" s="1137">
        <v>5.58</v>
      </c>
      <c r="AU2" s="1137">
        <v>5.07</v>
      </c>
      <c r="AV2" s="1137">
        <v>5.07</v>
      </c>
      <c r="AW2" s="1137">
        <v>5.43</v>
      </c>
      <c r="AX2" s="1137">
        <v>5.75</v>
      </c>
      <c r="AY2" s="1137">
        <v>5.52</v>
      </c>
      <c r="AZ2" s="1137">
        <v>5.44</v>
      </c>
      <c r="BA2" s="1137">
        <v>5.88</v>
      </c>
      <c r="BB2" s="1137">
        <v>5.66</v>
      </c>
      <c r="BC2" s="1137">
        <v>5.33</v>
      </c>
      <c r="BD2" s="1137">
        <v>5.6</v>
      </c>
      <c r="BE2" s="1137">
        <v>5.79</v>
      </c>
      <c r="BF2" s="1137">
        <v>5.63</v>
      </c>
      <c r="BG2" s="1137">
        <v>6.18</v>
      </c>
      <c r="BH2" s="1137">
        <v>7.17</v>
      </c>
      <c r="BI2" s="1137">
        <v>7.45</v>
      </c>
      <c r="BJ2" s="1137">
        <v>7.54</v>
      </c>
      <c r="BK2" s="1137">
        <v>7.39</v>
      </c>
      <c r="BL2" s="1137">
        <v>6.94</v>
      </c>
      <c r="BM2" s="1137">
        <v>6.99</v>
      </c>
      <c r="BN2" s="1137">
        <v>7.1</v>
      </c>
      <c r="BO2" s="1137">
        <v>7.29</v>
      </c>
      <c r="BP2" s="1137">
        <v>7.36</v>
      </c>
      <c r="BQ2" s="1137">
        <v>7.4229251289878793</v>
      </c>
      <c r="BR2" s="1137">
        <v>7.51</v>
      </c>
      <c r="BS2" s="1137">
        <v>7.55</v>
      </c>
      <c r="BT2" s="1137">
        <v>7.0209431404899965</v>
      </c>
      <c r="BU2" s="1137">
        <v>6.84</v>
      </c>
      <c r="BV2" s="1137">
        <v>6.9631860959617313</v>
      </c>
      <c r="BW2" s="1137">
        <v>7.16</v>
      </c>
      <c r="BX2" s="1137">
        <v>6.9791776760286774</v>
      </c>
      <c r="BY2" s="1137">
        <v>6.6957022085304834</v>
      </c>
      <c r="BZ2" s="1137">
        <v>6.53</v>
      </c>
      <c r="CA2" s="1137">
        <v>6.9554149878676279</v>
      </c>
      <c r="CB2" s="1137">
        <v>6.629366400089995</v>
      </c>
      <c r="CC2" s="1137">
        <v>6.7767705333537673</v>
      </c>
      <c r="CD2" s="1137">
        <v>7.0594914892690372</v>
      </c>
      <c r="CE2" s="1137">
        <v>7.1701543738755582</v>
      </c>
      <c r="CF2" s="1137">
        <v>6.8210180696016787</v>
      </c>
      <c r="CG2" s="1137">
        <v>6.4422686995656608</v>
      </c>
      <c r="CH2" s="1137">
        <v>6.1491469440532196</v>
      </c>
      <c r="CI2" s="1137">
        <v>6.3196181554716437</v>
      </c>
      <c r="CJ2" s="1137">
        <v>6.6437592713425646</v>
      </c>
      <c r="CK2" s="1137">
        <v>6.3365038719655029</v>
      </c>
      <c r="CL2" s="1137">
        <v>7.8139109267211238</v>
      </c>
      <c r="CM2" s="1137">
        <v>9.0538395468802868</v>
      </c>
      <c r="CN2" s="1137">
        <v>10.752817207530484</v>
      </c>
      <c r="CO2" s="1137">
        <v>10.612194504317037</v>
      </c>
      <c r="CP2" s="1137">
        <v>9.0024071724761487</v>
      </c>
      <c r="CQ2" s="1137">
        <v>6.8637077684820307</v>
      </c>
      <c r="CR2" s="1137">
        <v>6.1174281717023842</v>
      </c>
      <c r="CS2" s="1137">
        <v>6.8837318586388783</v>
      </c>
      <c r="CT2" s="1137">
        <v>8.1059270179315686</v>
      </c>
      <c r="CU2" s="1137">
        <v>7.7073883866942818</v>
      </c>
      <c r="CV2" s="1137">
        <v>7.9578309584920399</v>
      </c>
      <c r="CW2" s="1137">
        <v>6.55</v>
      </c>
      <c r="CX2" s="1137">
        <v>6.05</v>
      </c>
      <c r="CY2" s="1137">
        <v>6.56</v>
      </c>
      <c r="CZ2" s="1137">
        <v>6.84</v>
      </c>
      <c r="DA2" s="1137">
        <v>6.5116332089044491</v>
      </c>
      <c r="DB2" s="1137">
        <v>7.289900352351677</v>
      </c>
      <c r="DC2" s="1137">
        <v>8.2200856871198962</v>
      </c>
      <c r="DD2" s="1137">
        <v>9.6691715306300008</v>
      </c>
      <c r="DE2" s="1137">
        <v>10.3</v>
      </c>
      <c r="DF2" s="1137">
        <v>14.26</v>
      </c>
      <c r="DG2" s="1137">
        <v>20.023438391837946</v>
      </c>
    </row>
    <row r="3" spans="1:111">
      <c r="A3" s="34"/>
      <c r="B3" s="34"/>
      <c r="C3" s="34"/>
      <c r="D3" s="34"/>
      <c r="E3" s="34"/>
      <c r="F3" s="34"/>
      <c r="G3" s="34"/>
      <c r="H3" s="34"/>
      <c r="I3" s="34"/>
    </row>
    <row r="4" spans="1:111" s="1127" customFormat="1">
      <c r="A4" s="1133" t="s">
        <v>1825</v>
      </c>
      <c r="B4" s="1136" t="s">
        <v>1508</v>
      </c>
      <c r="C4" s="1136" t="s">
        <v>1537</v>
      </c>
      <c r="D4" s="1136" t="s">
        <v>1587</v>
      </c>
      <c r="E4" s="1136" t="s">
        <v>1643</v>
      </c>
      <c r="F4" s="1136" t="s">
        <v>1673</v>
      </c>
      <c r="G4" s="1136" t="s">
        <v>1441</v>
      </c>
      <c r="H4" s="1136" t="s">
        <v>1768</v>
      </c>
      <c r="I4" s="1136" t="s">
        <v>1898</v>
      </c>
      <c r="J4" s="1136" t="s">
        <v>1443</v>
      </c>
      <c r="K4" s="1136" t="s">
        <v>2012</v>
      </c>
      <c r="L4" s="1136" t="s">
        <v>2035</v>
      </c>
      <c r="M4" s="1136" t="s">
        <v>2192</v>
      </c>
      <c r="N4" s="1136" t="s">
        <v>2414</v>
      </c>
    </row>
    <row r="5" spans="1:111" s="1128" customFormat="1" ht="12">
      <c r="A5" s="1134" t="s">
        <v>1823</v>
      </c>
      <c r="B5" s="1129">
        <v>7.7073883866942818</v>
      </c>
      <c r="C5" s="1129">
        <v>7.9578309584920399</v>
      </c>
      <c r="D5" s="1129">
        <v>6.55</v>
      </c>
      <c r="E5" s="1129">
        <v>6.05</v>
      </c>
      <c r="F5" s="1129">
        <v>6.56</v>
      </c>
      <c r="G5" s="1129">
        <v>6.84</v>
      </c>
      <c r="H5" s="1129">
        <v>6.5116332089044491</v>
      </c>
      <c r="I5" s="1129">
        <v>7.289900352351677</v>
      </c>
      <c r="J5" s="1129">
        <v>8.2200856871198962</v>
      </c>
      <c r="K5" s="1129">
        <v>9.6691715306300008</v>
      </c>
      <c r="L5" s="1129">
        <v>10.3</v>
      </c>
      <c r="M5" s="1129">
        <v>14.26</v>
      </c>
      <c r="N5" s="1129">
        <v>20.023438391837946</v>
      </c>
    </row>
    <row r="6" spans="1:111">
      <c r="A6" s="34"/>
      <c r="B6" s="34"/>
      <c r="C6" s="34"/>
      <c r="D6" s="34"/>
      <c r="E6" s="34"/>
      <c r="F6" s="34"/>
      <c r="G6" s="34"/>
      <c r="H6" s="34"/>
      <c r="I6" s="34"/>
    </row>
    <row r="7" spans="1:111">
      <c r="A7" s="34"/>
      <c r="B7" s="34"/>
      <c r="C7" s="34"/>
      <c r="D7" s="34"/>
      <c r="E7" s="34"/>
      <c r="F7" s="34"/>
      <c r="G7" s="34"/>
      <c r="H7" s="34"/>
      <c r="I7" s="34"/>
    </row>
    <row r="8" spans="1:111" ht="17.25">
      <c r="A8" s="1131" t="s">
        <v>426</v>
      </c>
      <c r="B8" s="1132" t="s">
        <v>1823</v>
      </c>
      <c r="C8" s="34"/>
      <c r="D8" s="34"/>
      <c r="E8" s="34"/>
      <c r="F8" s="34"/>
      <c r="G8" s="34"/>
      <c r="H8" s="34"/>
      <c r="I8" s="34"/>
    </row>
    <row r="9" spans="1:111" ht="17.25" customHeight="1">
      <c r="A9" s="1130" t="s">
        <v>425</v>
      </c>
      <c r="B9" s="1137">
        <v>9.01</v>
      </c>
      <c r="C9" s="34"/>
      <c r="D9" s="34"/>
      <c r="E9" s="34"/>
      <c r="F9" s="34"/>
      <c r="G9" s="34"/>
      <c r="H9" s="34"/>
      <c r="I9" s="34"/>
    </row>
    <row r="10" spans="1:111" ht="17.25" customHeight="1">
      <c r="A10" s="1130" t="s">
        <v>424</v>
      </c>
      <c r="B10" s="1137">
        <v>8.69</v>
      </c>
      <c r="C10" s="34"/>
      <c r="D10" s="34"/>
      <c r="E10" s="34"/>
      <c r="F10" s="34"/>
      <c r="G10" s="34"/>
      <c r="H10" s="34"/>
      <c r="I10" s="34"/>
    </row>
    <row r="11" spans="1:111" ht="17.25" customHeight="1">
      <c r="A11" s="1130" t="s">
        <v>423</v>
      </c>
      <c r="B11" s="1137">
        <v>8.19</v>
      </c>
      <c r="C11" s="34"/>
      <c r="D11" s="34"/>
      <c r="E11" s="34"/>
      <c r="F11" s="34"/>
      <c r="G11" s="34"/>
      <c r="H11" s="34"/>
      <c r="I11" s="34"/>
    </row>
    <row r="12" spans="1:111" ht="17.25" customHeight="1">
      <c r="A12" s="1130" t="s">
        <v>422</v>
      </c>
      <c r="B12" s="1137">
        <v>7.53</v>
      </c>
      <c r="C12" s="34"/>
      <c r="D12" s="34"/>
      <c r="E12" s="34"/>
      <c r="F12" s="34"/>
      <c r="G12" s="34"/>
      <c r="H12" s="34"/>
      <c r="I12" s="34"/>
    </row>
    <row r="13" spans="1:111" ht="17.25" customHeight="1">
      <c r="A13" s="1130" t="s">
        <v>421</v>
      </c>
      <c r="B13" s="1137">
        <v>7.21</v>
      </c>
      <c r="C13" s="34"/>
      <c r="D13" s="34"/>
      <c r="E13" s="34"/>
      <c r="F13" s="34"/>
      <c r="G13" s="34"/>
      <c r="H13" s="34"/>
      <c r="I13" s="34"/>
    </row>
    <row r="14" spans="1:111" ht="17.25" customHeight="1">
      <c r="A14" s="1130" t="s">
        <v>420</v>
      </c>
      <c r="B14" s="1137">
        <v>7.63</v>
      </c>
      <c r="C14" s="34"/>
      <c r="D14" s="34"/>
      <c r="E14" s="34"/>
      <c r="F14" s="34"/>
      <c r="G14" s="34"/>
      <c r="H14" s="34"/>
      <c r="I14" s="34"/>
    </row>
    <row r="15" spans="1:111" ht="17.25" customHeight="1">
      <c r="A15" s="1130" t="s">
        <v>419</v>
      </c>
      <c r="B15" s="1137">
        <v>7.31</v>
      </c>
      <c r="C15" s="34"/>
      <c r="D15" s="34"/>
      <c r="E15" s="34"/>
      <c r="F15" s="34"/>
      <c r="G15" s="34"/>
      <c r="H15" s="34"/>
      <c r="I15" s="34"/>
    </row>
    <row r="16" spans="1:111" ht="17.25" customHeight="1">
      <c r="A16" s="1130" t="s">
        <v>418</v>
      </c>
      <c r="B16" s="1137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130" t="s">
        <v>417</v>
      </c>
      <c r="B17" s="1137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130" t="s">
        <v>416</v>
      </c>
      <c r="B18" s="1137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130" t="s">
        <v>415</v>
      </c>
      <c r="B19" s="1137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130" t="s">
        <v>414</v>
      </c>
      <c r="B20" s="1137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130" t="s">
        <v>413</v>
      </c>
      <c r="B21" s="1137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130" t="s">
        <v>412</v>
      </c>
      <c r="B22" s="1137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130" t="s">
        <v>411</v>
      </c>
      <c r="B23" s="1137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130" t="s">
        <v>410</v>
      </c>
      <c r="B24" s="1137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130" t="s">
        <v>409</v>
      </c>
      <c r="B25" s="1137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130" t="s">
        <v>408</v>
      </c>
      <c r="B26" s="1137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130" t="s">
        <v>407</v>
      </c>
      <c r="B27" s="1137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130" t="s">
        <v>406</v>
      </c>
      <c r="B28" s="1137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130" t="s">
        <v>405</v>
      </c>
      <c r="B29" s="1137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130" t="s">
        <v>404</v>
      </c>
      <c r="B30" s="1137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130" t="s">
        <v>403</v>
      </c>
      <c r="B31" s="1137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130" t="s">
        <v>402</v>
      </c>
      <c r="B32" s="1137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130" t="s">
        <v>401</v>
      </c>
      <c r="B33" s="1137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130" t="s">
        <v>400</v>
      </c>
      <c r="B34" s="1137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130" t="s">
        <v>399</v>
      </c>
      <c r="B35" s="1137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130" t="s">
        <v>398</v>
      </c>
      <c r="B36" s="1137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130" t="s">
        <v>397</v>
      </c>
      <c r="B37" s="1137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130" t="s">
        <v>396</v>
      </c>
      <c r="B38" s="1137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130" t="s">
        <v>395</v>
      </c>
      <c r="B39" s="1137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130" t="s">
        <v>394</v>
      </c>
      <c r="B40" s="1137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130" t="s">
        <v>393</v>
      </c>
      <c r="B41" s="1137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130" t="s">
        <v>392</v>
      </c>
      <c r="B42" s="1137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130" t="s">
        <v>391</v>
      </c>
      <c r="B43" s="1137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130" t="s">
        <v>390</v>
      </c>
      <c r="B44" s="1137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130" t="s">
        <v>389</v>
      </c>
      <c r="B45" s="1137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130" t="s">
        <v>388</v>
      </c>
      <c r="B46" s="1137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130" t="s">
        <v>387</v>
      </c>
      <c r="B47" s="1137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130" t="s">
        <v>386</v>
      </c>
      <c r="B48" s="1137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130" t="s">
        <v>385</v>
      </c>
      <c r="B49" s="1137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130" t="s">
        <v>384</v>
      </c>
      <c r="B50" s="1137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130" t="s">
        <v>383</v>
      </c>
      <c r="B51" s="1137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130" t="s">
        <v>382</v>
      </c>
      <c r="B52" s="1137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130" t="s">
        <v>381</v>
      </c>
      <c r="B53" s="1137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130" t="s">
        <v>380</v>
      </c>
      <c r="B54" s="1137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130" t="s">
        <v>379</v>
      </c>
      <c r="B55" s="1137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130" t="s">
        <v>378</v>
      </c>
      <c r="B56" s="1137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130" t="s">
        <v>377</v>
      </c>
      <c r="B57" s="1137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130" t="s">
        <v>376</v>
      </c>
      <c r="B58" s="1137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130" t="s">
        <v>375</v>
      </c>
      <c r="B59" s="1137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130" t="s">
        <v>374</v>
      </c>
      <c r="B60" s="1137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130" t="s">
        <v>373</v>
      </c>
      <c r="B61" s="1137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130" t="s">
        <v>372</v>
      </c>
      <c r="B62" s="1137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130" t="s">
        <v>371</v>
      </c>
      <c r="B63" s="1137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130" t="s">
        <v>370</v>
      </c>
      <c r="B64" s="1137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130" t="s">
        <v>369</v>
      </c>
      <c r="B65" s="1137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130" t="s">
        <v>368</v>
      </c>
      <c r="B66" s="1137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130" t="s">
        <v>367</v>
      </c>
      <c r="B67" s="1137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130" t="s">
        <v>366</v>
      </c>
      <c r="B68" s="1137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130" t="s">
        <v>365</v>
      </c>
      <c r="B69" s="1137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130" t="s">
        <v>364</v>
      </c>
      <c r="B70" s="1137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130" t="s">
        <v>363</v>
      </c>
      <c r="B71" s="1137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130" t="s">
        <v>362</v>
      </c>
      <c r="B72" s="1137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130" t="s">
        <v>361</v>
      </c>
      <c r="B73" s="1137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130" t="s">
        <v>360</v>
      </c>
      <c r="B74" s="1137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130" t="s">
        <v>359</v>
      </c>
      <c r="B75" s="1137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130" t="s">
        <v>358</v>
      </c>
      <c r="B76" s="1137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130" t="s">
        <v>357</v>
      </c>
      <c r="B77" s="1137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130" t="s">
        <v>356</v>
      </c>
      <c r="B78" s="1137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130" t="s">
        <v>355</v>
      </c>
      <c r="B79" s="1137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130" t="s">
        <v>354</v>
      </c>
      <c r="B80" s="1137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130" t="s">
        <v>353</v>
      </c>
      <c r="B81" s="1137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130" t="s">
        <v>352</v>
      </c>
      <c r="B82" s="1137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130" t="s">
        <v>351</v>
      </c>
      <c r="B83" s="1137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130" t="s">
        <v>350</v>
      </c>
      <c r="B84" s="1137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130" t="s">
        <v>349</v>
      </c>
      <c r="B85" s="1137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130" t="s">
        <v>348</v>
      </c>
      <c r="B86" s="1137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130" t="s">
        <v>347</v>
      </c>
      <c r="B87" s="1137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130" t="s">
        <v>346</v>
      </c>
      <c r="B88" s="1137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130" t="s">
        <v>345</v>
      </c>
      <c r="B89" s="1137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130" t="s">
        <v>344</v>
      </c>
      <c r="B90" s="1137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130" t="s">
        <v>343</v>
      </c>
      <c r="B91" s="1137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130" t="s">
        <v>342</v>
      </c>
      <c r="B92" s="1137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130" t="s">
        <v>203</v>
      </c>
      <c r="B93" s="1137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130" t="s">
        <v>3</v>
      </c>
      <c r="B94" s="1137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130" t="s">
        <v>202</v>
      </c>
      <c r="B95" s="1137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130" t="s">
        <v>5</v>
      </c>
      <c r="B96" s="1137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130" t="s">
        <v>201</v>
      </c>
      <c r="B97" s="1137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130" t="s">
        <v>7</v>
      </c>
      <c r="B98" s="1137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130" t="s">
        <v>8</v>
      </c>
      <c r="B99" s="1137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130" t="s">
        <v>9</v>
      </c>
      <c r="B100" s="1137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130" t="s">
        <v>199</v>
      </c>
      <c r="B101" s="1137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130" t="s">
        <v>11</v>
      </c>
      <c r="B102" s="1137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130" t="s">
        <v>12</v>
      </c>
      <c r="B103" s="1137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130" t="s">
        <v>49</v>
      </c>
      <c r="B104" s="1137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130" t="s">
        <v>1514</v>
      </c>
      <c r="B105" s="1137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130" t="s">
        <v>1508</v>
      </c>
      <c r="B106" s="1137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130" t="s">
        <v>1537</v>
      </c>
      <c r="B107" s="1137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130" t="s">
        <v>1587</v>
      </c>
      <c r="B108" s="1137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130" t="s">
        <v>1643</v>
      </c>
      <c r="B109" s="1137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130" t="s">
        <v>1673</v>
      </c>
      <c r="B110" s="1137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130" t="s">
        <v>1441</v>
      </c>
      <c r="B111" s="1137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130" t="s">
        <v>1768</v>
      </c>
      <c r="B112" s="1137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130" t="s">
        <v>1898</v>
      </c>
      <c r="B113" s="1137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130" t="s">
        <v>1443</v>
      </c>
      <c r="B114" s="1137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130" t="s">
        <v>2012</v>
      </c>
      <c r="B115" s="1137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130" t="s">
        <v>2035</v>
      </c>
      <c r="B116" s="1137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130" t="s">
        <v>2192</v>
      </c>
      <c r="B117" s="1137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130" t="s">
        <v>2414</v>
      </c>
      <c r="B118" s="1137">
        <v>20.023438391837946</v>
      </c>
      <c r="C118" s="34"/>
      <c r="D118" s="34"/>
      <c r="E118" s="34"/>
      <c r="F118" s="34"/>
      <c r="G118" s="34"/>
      <c r="H118" s="34"/>
      <c r="I118" s="34"/>
    </row>
    <row r="119" spans="1:9">
      <c r="A119" s="34"/>
      <c r="B119" s="34"/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28"/>
  <sheetViews>
    <sheetView showGridLines="0" rightToLeft="1" zoomScale="85" zoomScaleNormal="85" workbookViewId="0">
      <selection activeCell="F1" sqref="F1"/>
    </sheetView>
  </sheetViews>
  <sheetFormatPr defaultColWidth="9.140625" defaultRowHeight="18"/>
  <cols>
    <col min="1" max="1" width="17.140625" style="20" bestFit="1" customWidth="1"/>
    <col min="2" max="2" width="31.5703125" style="20" bestFit="1" customWidth="1"/>
    <col min="3" max="3" width="25.28515625" style="20" bestFit="1" customWidth="1"/>
    <col min="4" max="4" width="9.5703125" style="20" bestFit="1" customWidth="1"/>
    <col min="5" max="5" width="102.28515625" style="21" bestFit="1" customWidth="1"/>
    <col min="6" max="6" width="19.42578125" style="17" bestFit="1" customWidth="1"/>
    <col min="7" max="16384" width="9.140625" style="17"/>
  </cols>
  <sheetData>
    <row r="1" spans="1:6" ht="18.75">
      <c r="A1" s="692" t="s">
        <v>156</v>
      </c>
      <c r="B1" s="692" t="s">
        <v>274</v>
      </c>
      <c r="C1" s="692" t="s">
        <v>275</v>
      </c>
      <c r="D1" s="692" t="s">
        <v>276</v>
      </c>
      <c r="E1" s="692" t="s">
        <v>277</v>
      </c>
      <c r="F1" s="692" t="s">
        <v>278</v>
      </c>
    </row>
    <row r="2" spans="1:6">
      <c r="A2" s="18" t="s">
        <v>22</v>
      </c>
      <c r="B2" s="18" t="s">
        <v>106</v>
      </c>
      <c r="C2" s="18" t="s">
        <v>2106</v>
      </c>
      <c r="D2" s="18" t="s">
        <v>2107</v>
      </c>
      <c r="E2" s="18" t="s">
        <v>280</v>
      </c>
      <c r="F2" s="18">
        <v>3</v>
      </c>
    </row>
    <row r="3" spans="1:6" ht="21" customHeight="1">
      <c r="A3" s="19" t="s">
        <v>22</v>
      </c>
      <c r="B3" s="19" t="s">
        <v>106</v>
      </c>
      <c r="C3" s="19" t="s">
        <v>2485</v>
      </c>
      <c r="D3" s="19" t="s">
        <v>2486</v>
      </c>
      <c r="E3" s="19" t="s">
        <v>2144</v>
      </c>
      <c r="F3" s="19">
        <v>2</v>
      </c>
    </row>
    <row r="4" spans="1:6">
      <c r="A4" s="18" t="s">
        <v>22</v>
      </c>
      <c r="B4" s="18" t="s">
        <v>106</v>
      </c>
      <c r="C4" s="18" t="s">
        <v>2487</v>
      </c>
      <c r="D4" s="18" t="s">
        <v>2488</v>
      </c>
      <c r="E4" s="18" t="s">
        <v>2144</v>
      </c>
      <c r="F4" s="18">
        <v>3</v>
      </c>
    </row>
    <row r="5" spans="1:6">
      <c r="A5" s="19" t="s">
        <v>22</v>
      </c>
      <c r="B5" s="19" t="s">
        <v>106</v>
      </c>
      <c r="C5" s="19" t="s">
        <v>2489</v>
      </c>
      <c r="D5" s="19" t="s">
        <v>2490</v>
      </c>
      <c r="E5" s="19" t="s">
        <v>279</v>
      </c>
      <c r="F5" s="19">
        <v>3</v>
      </c>
    </row>
    <row r="6" spans="1:6">
      <c r="A6" s="18" t="s">
        <v>22</v>
      </c>
      <c r="B6" s="18" t="s">
        <v>106</v>
      </c>
      <c r="C6" s="18" t="s">
        <v>2491</v>
      </c>
      <c r="D6" s="18" t="s">
        <v>2492</v>
      </c>
      <c r="E6" s="18" t="s">
        <v>2144</v>
      </c>
      <c r="F6" s="18">
        <v>3</v>
      </c>
    </row>
    <row r="7" spans="1:6">
      <c r="A7" s="19" t="s">
        <v>22</v>
      </c>
      <c r="B7" s="19" t="s">
        <v>135</v>
      </c>
      <c r="C7" s="19" t="s">
        <v>2493</v>
      </c>
      <c r="D7" s="19" t="s">
        <v>2494</v>
      </c>
      <c r="E7" s="19" t="s">
        <v>2144</v>
      </c>
      <c r="F7" s="19">
        <v>3</v>
      </c>
    </row>
    <row r="8" spans="1:6">
      <c r="A8" s="18" t="s">
        <v>22</v>
      </c>
      <c r="B8" s="18" t="s">
        <v>131</v>
      </c>
      <c r="C8" s="18" t="s">
        <v>2312</v>
      </c>
      <c r="D8" s="18" t="s">
        <v>2313</v>
      </c>
      <c r="E8" s="18" t="s">
        <v>280</v>
      </c>
      <c r="F8" s="18">
        <v>2</v>
      </c>
    </row>
    <row r="9" spans="1:6">
      <c r="A9" s="19" t="s">
        <v>22</v>
      </c>
      <c r="B9" s="19" t="s">
        <v>125</v>
      </c>
      <c r="C9" s="19" t="s">
        <v>1758</v>
      </c>
      <c r="D9" s="19" t="s">
        <v>1757</v>
      </c>
      <c r="E9" s="19" t="s">
        <v>2495</v>
      </c>
      <c r="F9" s="19">
        <v>3</v>
      </c>
    </row>
    <row r="10" spans="1:6">
      <c r="A10" s="18" t="s">
        <v>22</v>
      </c>
      <c r="B10" s="18" t="s">
        <v>125</v>
      </c>
      <c r="C10" s="18" t="s">
        <v>2496</v>
      </c>
      <c r="D10" s="18" t="s">
        <v>2497</v>
      </c>
      <c r="E10" s="18" t="s">
        <v>2144</v>
      </c>
      <c r="F10" s="18">
        <v>3</v>
      </c>
    </row>
    <row r="11" spans="1:6">
      <c r="A11" s="19" t="s">
        <v>22</v>
      </c>
      <c r="B11" s="19" t="s">
        <v>125</v>
      </c>
      <c r="C11" s="19" t="s">
        <v>2108</v>
      </c>
      <c r="D11" s="19" t="s">
        <v>2109</v>
      </c>
      <c r="E11" s="19" t="s">
        <v>2144</v>
      </c>
      <c r="F11" s="19">
        <v>2</v>
      </c>
    </row>
    <row r="12" spans="1:6">
      <c r="A12" s="18" t="s">
        <v>22</v>
      </c>
      <c r="B12" s="18" t="s">
        <v>125</v>
      </c>
      <c r="C12" s="18" t="s">
        <v>1975</v>
      </c>
      <c r="D12" s="18" t="s">
        <v>1976</v>
      </c>
      <c r="E12" s="18" t="s">
        <v>2144</v>
      </c>
      <c r="F12" s="18">
        <v>2</v>
      </c>
    </row>
    <row r="13" spans="1:6">
      <c r="A13" s="19" t="s">
        <v>22</v>
      </c>
      <c r="B13" s="19" t="s">
        <v>125</v>
      </c>
      <c r="C13" s="19" t="s">
        <v>2498</v>
      </c>
      <c r="D13" s="19" t="s">
        <v>2499</v>
      </c>
      <c r="E13" s="19" t="s">
        <v>2144</v>
      </c>
      <c r="F13" s="19">
        <v>3</v>
      </c>
    </row>
    <row r="14" spans="1:6">
      <c r="A14" s="18" t="s">
        <v>22</v>
      </c>
      <c r="B14" s="18" t="s">
        <v>108</v>
      </c>
      <c r="C14" s="18" t="s">
        <v>2500</v>
      </c>
      <c r="D14" s="18" t="s">
        <v>2501</v>
      </c>
      <c r="E14" s="18" t="s">
        <v>279</v>
      </c>
      <c r="F14" s="18">
        <v>5</v>
      </c>
    </row>
    <row r="15" spans="1:6">
      <c r="A15" s="19" t="s">
        <v>22</v>
      </c>
      <c r="B15" s="19" t="s">
        <v>108</v>
      </c>
      <c r="C15" s="19" t="s">
        <v>2087</v>
      </c>
      <c r="D15" s="19" t="s">
        <v>2088</v>
      </c>
      <c r="E15" s="19" t="s">
        <v>2144</v>
      </c>
      <c r="F15" s="19">
        <v>3</v>
      </c>
    </row>
    <row r="16" spans="1:6">
      <c r="A16" s="18" t="s">
        <v>22</v>
      </c>
      <c r="B16" s="18" t="s">
        <v>108</v>
      </c>
      <c r="C16" s="18" t="s">
        <v>2502</v>
      </c>
      <c r="D16" s="18" t="s">
        <v>2503</v>
      </c>
      <c r="E16" s="18" t="s">
        <v>2144</v>
      </c>
      <c r="F16" s="18">
        <v>3</v>
      </c>
    </row>
    <row r="17" spans="1:6">
      <c r="A17" s="19" t="s">
        <v>22</v>
      </c>
      <c r="B17" s="19" t="s">
        <v>108</v>
      </c>
      <c r="C17" s="19" t="s">
        <v>2504</v>
      </c>
      <c r="D17" s="19" t="s">
        <v>2505</v>
      </c>
      <c r="E17" s="19" t="s">
        <v>2144</v>
      </c>
      <c r="F17" s="19">
        <v>2</v>
      </c>
    </row>
    <row r="18" spans="1:6">
      <c r="A18" s="18" t="s">
        <v>22</v>
      </c>
      <c r="B18" s="18" t="s">
        <v>108</v>
      </c>
      <c r="C18" s="18" t="s">
        <v>2506</v>
      </c>
      <c r="D18" s="18" t="s">
        <v>2507</v>
      </c>
      <c r="E18" s="18" t="s">
        <v>2144</v>
      </c>
      <c r="F18" s="18">
        <v>3</v>
      </c>
    </row>
    <row r="19" spans="1:6">
      <c r="A19" s="19" t="s">
        <v>22</v>
      </c>
      <c r="B19" s="19" t="s">
        <v>108</v>
      </c>
      <c r="C19" s="19" t="s">
        <v>2110</v>
      </c>
      <c r="D19" s="19" t="s">
        <v>2111</v>
      </c>
      <c r="E19" s="19" t="s">
        <v>1653</v>
      </c>
      <c r="F19" s="19">
        <v>8</v>
      </c>
    </row>
    <row r="20" spans="1:6">
      <c r="A20" s="18" t="s">
        <v>22</v>
      </c>
      <c r="B20" s="18" t="s">
        <v>108</v>
      </c>
      <c r="C20" s="18" t="s">
        <v>2508</v>
      </c>
      <c r="D20" s="18" t="s">
        <v>2509</v>
      </c>
      <c r="E20" s="18" t="s">
        <v>2144</v>
      </c>
      <c r="F20" s="18">
        <v>1</v>
      </c>
    </row>
    <row r="21" spans="1:6">
      <c r="A21" s="19" t="s">
        <v>22</v>
      </c>
      <c r="B21" s="19" t="s">
        <v>127</v>
      </c>
      <c r="C21" s="19" t="s">
        <v>2510</v>
      </c>
      <c r="D21" s="19" t="s">
        <v>2511</v>
      </c>
      <c r="E21" s="19" t="s">
        <v>280</v>
      </c>
      <c r="F21" s="19">
        <v>1</v>
      </c>
    </row>
    <row r="22" spans="1:6">
      <c r="A22" s="18" t="s">
        <v>22</v>
      </c>
      <c r="B22" s="18" t="s">
        <v>127</v>
      </c>
      <c r="C22" s="18" t="s">
        <v>2316</v>
      </c>
      <c r="D22" s="18" t="s">
        <v>61</v>
      </c>
      <c r="E22" s="18" t="s">
        <v>2144</v>
      </c>
      <c r="F22" s="18">
        <v>2</v>
      </c>
    </row>
    <row r="23" spans="1:6">
      <c r="A23" s="19" t="s">
        <v>22</v>
      </c>
      <c r="B23" s="19" t="s">
        <v>127</v>
      </c>
      <c r="C23" s="19" t="s">
        <v>2512</v>
      </c>
      <c r="D23" s="19" t="s">
        <v>2513</v>
      </c>
      <c r="E23" s="19" t="s">
        <v>2144</v>
      </c>
      <c r="F23" s="19">
        <v>3</v>
      </c>
    </row>
    <row r="24" spans="1:6">
      <c r="A24" s="18" t="s">
        <v>22</v>
      </c>
      <c r="B24" s="18" t="s">
        <v>127</v>
      </c>
      <c r="C24" s="18" t="s">
        <v>2514</v>
      </c>
      <c r="D24" s="18" t="s">
        <v>2515</v>
      </c>
      <c r="E24" s="18" t="s">
        <v>2144</v>
      </c>
      <c r="F24" s="18">
        <v>3</v>
      </c>
    </row>
    <row r="25" spans="1:6">
      <c r="A25" s="19" t="s">
        <v>22</v>
      </c>
      <c r="B25" s="19" t="s">
        <v>120</v>
      </c>
      <c r="C25" s="19" t="s">
        <v>2516</v>
      </c>
      <c r="D25" s="19" t="s">
        <v>2517</v>
      </c>
      <c r="E25" s="19" t="s">
        <v>2144</v>
      </c>
      <c r="F25" s="19">
        <v>3</v>
      </c>
    </row>
    <row r="26" spans="1:6">
      <c r="A26" s="18" t="s">
        <v>22</v>
      </c>
      <c r="B26" s="18" t="s">
        <v>120</v>
      </c>
      <c r="C26" s="18" t="s">
        <v>2518</v>
      </c>
      <c r="D26" s="18" t="s">
        <v>2519</v>
      </c>
      <c r="E26" s="18" t="s">
        <v>2144</v>
      </c>
      <c r="F26" s="18">
        <v>3</v>
      </c>
    </row>
    <row r="27" spans="1:6">
      <c r="A27" s="19" t="s">
        <v>22</v>
      </c>
      <c r="B27" s="19" t="s">
        <v>120</v>
      </c>
      <c r="C27" s="19" t="s">
        <v>2520</v>
      </c>
      <c r="D27" s="19" t="s">
        <v>2521</v>
      </c>
      <c r="E27" s="19" t="s">
        <v>2340</v>
      </c>
      <c r="F27" s="19">
        <v>4</v>
      </c>
    </row>
    <row r="28" spans="1:6">
      <c r="A28" s="18" t="s">
        <v>22</v>
      </c>
      <c r="B28" s="18" t="s">
        <v>120</v>
      </c>
      <c r="C28" s="18" t="s">
        <v>2522</v>
      </c>
      <c r="D28" s="18" t="s">
        <v>2523</v>
      </c>
      <c r="E28" s="18" t="s">
        <v>280</v>
      </c>
      <c r="F28" s="18">
        <v>6</v>
      </c>
    </row>
    <row r="29" spans="1:6">
      <c r="A29" s="19" t="s">
        <v>22</v>
      </c>
      <c r="B29" s="19" t="s">
        <v>118</v>
      </c>
      <c r="C29" s="19" t="s">
        <v>2524</v>
      </c>
      <c r="D29" s="19" t="s">
        <v>2525</v>
      </c>
      <c r="E29" s="19" t="s">
        <v>280</v>
      </c>
      <c r="F29" s="19">
        <v>1</v>
      </c>
    </row>
    <row r="30" spans="1:6">
      <c r="A30" s="18" t="s">
        <v>22</v>
      </c>
      <c r="B30" s="18" t="s">
        <v>117</v>
      </c>
      <c r="C30" s="18" t="s">
        <v>2526</v>
      </c>
      <c r="D30" s="18" t="s">
        <v>2527</v>
      </c>
      <c r="E30" s="18" t="s">
        <v>2144</v>
      </c>
      <c r="F30" s="18">
        <v>2</v>
      </c>
    </row>
    <row r="31" spans="1:6">
      <c r="A31" s="19" t="s">
        <v>22</v>
      </c>
      <c r="B31" s="19" t="s">
        <v>117</v>
      </c>
      <c r="C31" s="19" t="s">
        <v>2528</v>
      </c>
      <c r="D31" s="19" t="s">
        <v>2529</v>
      </c>
      <c r="E31" s="19" t="s">
        <v>280</v>
      </c>
      <c r="F31" s="19">
        <v>4</v>
      </c>
    </row>
    <row r="32" spans="1:6">
      <c r="A32" s="18" t="s">
        <v>22</v>
      </c>
      <c r="B32" s="18" t="s">
        <v>117</v>
      </c>
      <c r="C32" s="18" t="s">
        <v>2112</v>
      </c>
      <c r="D32" s="18" t="s">
        <v>2113</v>
      </c>
      <c r="E32" s="18" t="s">
        <v>2144</v>
      </c>
      <c r="F32" s="18">
        <v>2</v>
      </c>
    </row>
    <row r="33" spans="1:6">
      <c r="A33" s="19" t="s">
        <v>22</v>
      </c>
      <c r="B33" s="19" t="s">
        <v>117</v>
      </c>
      <c r="C33" s="19" t="s">
        <v>2530</v>
      </c>
      <c r="D33" s="19" t="s">
        <v>2531</v>
      </c>
      <c r="E33" s="19" t="s">
        <v>280</v>
      </c>
      <c r="F33" s="19">
        <v>1</v>
      </c>
    </row>
    <row r="34" spans="1:6">
      <c r="A34" s="18" t="s">
        <v>22</v>
      </c>
      <c r="B34" s="18" t="s">
        <v>117</v>
      </c>
      <c r="C34" s="18" t="s">
        <v>2317</v>
      </c>
      <c r="D34" s="18" t="s">
        <v>2318</v>
      </c>
      <c r="E34" s="18" t="s">
        <v>2144</v>
      </c>
      <c r="F34" s="18">
        <v>3</v>
      </c>
    </row>
    <row r="35" spans="1:6">
      <c r="A35" s="19" t="s">
        <v>22</v>
      </c>
      <c r="B35" s="19" t="s">
        <v>117</v>
      </c>
      <c r="C35" s="19" t="s">
        <v>2532</v>
      </c>
      <c r="D35" s="19" t="s">
        <v>2533</v>
      </c>
      <c r="E35" s="19" t="s">
        <v>279</v>
      </c>
      <c r="F35" s="19">
        <v>4</v>
      </c>
    </row>
    <row r="36" spans="1:6">
      <c r="A36" s="18" t="s">
        <v>22</v>
      </c>
      <c r="B36" s="18" t="s">
        <v>117</v>
      </c>
      <c r="C36" s="18" t="s">
        <v>2534</v>
      </c>
      <c r="D36" s="18" t="s">
        <v>2535</v>
      </c>
      <c r="E36" s="18" t="s">
        <v>2144</v>
      </c>
      <c r="F36" s="18">
        <v>2</v>
      </c>
    </row>
    <row r="37" spans="1:6">
      <c r="A37" s="19" t="s">
        <v>22</v>
      </c>
      <c r="B37" s="19" t="s">
        <v>117</v>
      </c>
      <c r="C37" s="19" t="s">
        <v>2536</v>
      </c>
      <c r="D37" s="19" t="s">
        <v>2537</v>
      </c>
      <c r="E37" s="19" t="s">
        <v>2144</v>
      </c>
      <c r="F37" s="19">
        <v>2</v>
      </c>
    </row>
    <row r="38" spans="1:6">
      <c r="A38" s="18" t="s">
        <v>22</v>
      </c>
      <c r="B38" s="18" t="s">
        <v>117</v>
      </c>
      <c r="C38" s="18" t="s">
        <v>2538</v>
      </c>
      <c r="D38" s="18" t="s">
        <v>2539</v>
      </c>
      <c r="E38" s="18" t="s">
        <v>2144</v>
      </c>
      <c r="F38" s="18">
        <v>1</v>
      </c>
    </row>
    <row r="39" spans="1:6">
      <c r="A39" s="19" t="s">
        <v>22</v>
      </c>
      <c r="B39" s="19" t="s">
        <v>117</v>
      </c>
      <c r="C39" s="19" t="s">
        <v>2540</v>
      </c>
      <c r="D39" s="19" t="s">
        <v>2541</v>
      </c>
      <c r="E39" s="19" t="s">
        <v>2144</v>
      </c>
      <c r="F39" s="19">
        <v>3</v>
      </c>
    </row>
    <row r="40" spans="1:6">
      <c r="A40" s="18" t="s">
        <v>22</v>
      </c>
      <c r="B40" s="18" t="s">
        <v>117</v>
      </c>
      <c r="C40" s="18" t="s">
        <v>2542</v>
      </c>
      <c r="D40" s="18" t="s">
        <v>2543</v>
      </c>
      <c r="E40" s="18" t="s">
        <v>2144</v>
      </c>
      <c r="F40" s="18">
        <v>2</v>
      </c>
    </row>
    <row r="41" spans="1:6">
      <c r="A41" s="19" t="s">
        <v>22</v>
      </c>
      <c r="B41" s="19" t="s">
        <v>117</v>
      </c>
      <c r="C41" s="19" t="s">
        <v>2321</v>
      </c>
      <c r="D41" s="19" t="s">
        <v>2322</v>
      </c>
      <c r="E41" s="19" t="s">
        <v>279</v>
      </c>
      <c r="F41" s="19">
        <v>2</v>
      </c>
    </row>
    <row r="42" spans="1:6">
      <c r="A42" s="18" t="s">
        <v>22</v>
      </c>
      <c r="B42" s="18" t="s">
        <v>117</v>
      </c>
      <c r="C42" s="18" t="s">
        <v>2544</v>
      </c>
      <c r="D42" s="18" t="s">
        <v>2545</v>
      </c>
      <c r="E42" s="18" t="s">
        <v>2370</v>
      </c>
      <c r="F42" s="18">
        <v>3</v>
      </c>
    </row>
    <row r="43" spans="1:6">
      <c r="A43" s="19" t="s">
        <v>22</v>
      </c>
      <c r="B43" s="19" t="s">
        <v>117</v>
      </c>
      <c r="C43" s="19" t="s">
        <v>2546</v>
      </c>
      <c r="D43" s="19" t="s">
        <v>2547</v>
      </c>
      <c r="E43" s="19" t="s">
        <v>2144</v>
      </c>
      <c r="F43" s="19">
        <v>2</v>
      </c>
    </row>
    <row r="44" spans="1:6">
      <c r="A44" s="18" t="s">
        <v>22</v>
      </c>
      <c r="B44" s="18" t="s">
        <v>117</v>
      </c>
      <c r="C44" s="18" t="s">
        <v>2323</v>
      </c>
      <c r="D44" s="18" t="s">
        <v>2324</v>
      </c>
      <c r="E44" s="18" t="s">
        <v>2144</v>
      </c>
      <c r="F44" s="18">
        <v>2</v>
      </c>
    </row>
    <row r="45" spans="1:6">
      <c r="A45" s="19" t="s">
        <v>22</v>
      </c>
      <c r="B45" s="19" t="s">
        <v>117</v>
      </c>
      <c r="C45" s="19" t="s">
        <v>2548</v>
      </c>
      <c r="D45" s="19" t="s">
        <v>2549</v>
      </c>
      <c r="E45" s="19" t="s">
        <v>2144</v>
      </c>
      <c r="F45" s="19">
        <v>2</v>
      </c>
    </row>
    <row r="46" spans="1:6">
      <c r="A46" s="18" t="s">
        <v>22</v>
      </c>
      <c r="B46" s="18" t="s">
        <v>117</v>
      </c>
      <c r="C46" s="18" t="s">
        <v>2550</v>
      </c>
      <c r="D46" s="18" t="s">
        <v>2551</v>
      </c>
      <c r="E46" s="18" t="s">
        <v>2144</v>
      </c>
      <c r="F46" s="18">
        <v>2</v>
      </c>
    </row>
    <row r="47" spans="1:6">
      <c r="A47" s="19" t="s">
        <v>22</v>
      </c>
      <c r="B47" s="19" t="s">
        <v>117</v>
      </c>
      <c r="C47" s="19" t="s">
        <v>2552</v>
      </c>
      <c r="D47" s="19" t="s">
        <v>2553</v>
      </c>
      <c r="E47" s="19" t="s">
        <v>2144</v>
      </c>
      <c r="F47" s="19">
        <v>4</v>
      </c>
    </row>
    <row r="48" spans="1:6">
      <c r="A48" s="18" t="s">
        <v>22</v>
      </c>
      <c r="B48" s="18" t="s">
        <v>111</v>
      </c>
      <c r="C48" s="18" t="s">
        <v>1967</v>
      </c>
      <c r="D48" s="18" t="s">
        <v>1968</v>
      </c>
      <c r="E48" s="18" t="s">
        <v>279</v>
      </c>
      <c r="F48" s="18">
        <v>3</v>
      </c>
    </row>
    <row r="49" spans="1:6">
      <c r="A49" s="19" t="s">
        <v>22</v>
      </c>
      <c r="B49" s="19" t="s">
        <v>111</v>
      </c>
      <c r="C49" s="19" t="s">
        <v>2554</v>
      </c>
      <c r="D49" s="19" t="s">
        <v>2555</v>
      </c>
      <c r="E49" s="19" t="s">
        <v>2340</v>
      </c>
      <c r="F49" s="19">
        <v>4</v>
      </c>
    </row>
    <row r="50" spans="1:6">
      <c r="A50" s="18" t="s">
        <v>22</v>
      </c>
      <c r="B50" s="18" t="s">
        <v>111</v>
      </c>
      <c r="C50" s="18" t="s">
        <v>2325</v>
      </c>
      <c r="D50" s="18" t="s">
        <v>2326</v>
      </c>
      <c r="E50" s="18" t="s">
        <v>2144</v>
      </c>
      <c r="F50" s="18">
        <v>2</v>
      </c>
    </row>
    <row r="51" spans="1:6">
      <c r="A51" s="19" t="s">
        <v>22</v>
      </c>
      <c r="B51" s="19" t="s">
        <v>111</v>
      </c>
      <c r="C51" s="19" t="s">
        <v>2556</v>
      </c>
      <c r="D51" s="19" t="s">
        <v>2557</v>
      </c>
      <c r="E51" s="19" t="s">
        <v>2144</v>
      </c>
      <c r="F51" s="19">
        <v>2</v>
      </c>
    </row>
    <row r="52" spans="1:6">
      <c r="A52" s="18" t="s">
        <v>22</v>
      </c>
      <c r="B52" s="18" t="s">
        <v>111</v>
      </c>
      <c r="C52" s="18" t="s">
        <v>2558</v>
      </c>
      <c r="D52" s="18" t="s">
        <v>2559</v>
      </c>
      <c r="E52" s="18" t="s">
        <v>2144</v>
      </c>
      <c r="F52" s="18">
        <v>2</v>
      </c>
    </row>
    <row r="53" spans="1:6">
      <c r="A53" s="19" t="s">
        <v>22</v>
      </c>
      <c r="B53" s="19" t="s">
        <v>138</v>
      </c>
      <c r="C53" s="19" t="s">
        <v>2560</v>
      </c>
      <c r="D53" s="19" t="s">
        <v>2560</v>
      </c>
      <c r="E53" s="19" t="s">
        <v>2561</v>
      </c>
      <c r="F53" s="19">
        <v>3</v>
      </c>
    </row>
    <row r="54" spans="1:6">
      <c r="A54" s="18" t="s">
        <v>22</v>
      </c>
      <c r="B54" s="18" t="s">
        <v>138</v>
      </c>
      <c r="C54" s="18" t="s">
        <v>2327</v>
      </c>
      <c r="D54" s="18" t="s">
        <v>2328</v>
      </c>
      <c r="E54" s="18" t="s">
        <v>2144</v>
      </c>
      <c r="F54" s="18">
        <v>3</v>
      </c>
    </row>
    <row r="55" spans="1:6">
      <c r="A55" s="18" t="s">
        <v>22</v>
      </c>
      <c r="B55" s="18" t="s">
        <v>133</v>
      </c>
      <c r="C55" s="18" t="s">
        <v>2097</v>
      </c>
      <c r="D55" s="18" t="s">
        <v>2098</v>
      </c>
      <c r="E55" s="18" t="s">
        <v>280</v>
      </c>
      <c r="F55" s="18">
        <v>3</v>
      </c>
    </row>
    <row r="56" spans="1:6">
      <c r="A56" s="19" t="s">
        <v>22</v>
      </c>
      <c r="B56" s="19" t="s">
        <v>133</v>
      </c>
      <c r="C56" s="19" t="s">
        <v>2116</v>
      </c>
      <c r="D56" s="19" t="s">
        <v>2117</v>
      </c>
      <c r="E56" s="19" t="s">
        <v>279</v>
      </c>
      <c r="F56" s="19">
        <v>2</v>
      </c>
    </row>
    <row r="57" spans="1:6">
      <c r="A57" s="18" t="s">
        <v>22</v>
      </c>
      <c r="B57" s="18" t="s">
        <v>133</v>
      </c>
      <c r="C57" s="18" t="s">
        <v>2562</v>
      </c>
      <c r="D57" s="18" t="s">
        <v>2563</v>
      </c>
      <c r="E57" s="18" t="s">
        <v>2144</v>
      </c>
      <c r="F57" s="18">
        <v>2</v>
      </c>
    </row>
    <row r="58" spans="1:6">
      <c r="A58" s="19" t="s">
        <v>22</v>
      </c>
      <c r="B58" s="19" t="s">
        <v>133</v>
      </c>
      <c r="C58" s="19" t="s">
        <v>2564</v>
      </c>
      <c r="D58" s="19" t="s">
        <v>2565</v>
      </c>
      <c r="E58" s="19" t="s">
        <v>2144</v>
      </c>
      <c r="F58" s="19">
        <v>2</v>
      </c>
    </row>
    <row r="59" spans="1:6">
      <c r="A59" s="18" t="s">
        <v>22</v>
      </c>
      <c r="B59" s="18" t="s">
        <v>128</v>
      </c>
      <c r="C59" s="18" t="s">
        <v>2331</v>
      </c>
      <c r="D59" s="18" t="s">
        <v>2332</v>
      </c>
      <c r="E59" s="18" t="s">
        <v>280</v>
      </c>
      <c r="F59" s="18">
        <v>1</v>
      </c>
    </row>
    <row r="60" spans="1:6">
      <c r="A60" s="19" t="s">
        <v>22</v>
      </c>
      <c r="B60" s="19" t="s">
        <v>128</v>
      </c>
      <c r="C60" s="19" t="s">
        <v>2333</v>
      </c>
      <c r="D60" s="19" t="s">
        <v>2334</v>
      </c>
      <c r="E60" s="19" t="s">
        <v>1653</v>
      </c>
      <c r="F60" s="19">
        <v>6</v>
      </c>
    </row>
    <row r="61" spans="1:6">
      <c r="A61" s="18" t="s">
        <v>22</v>
      </c>
      <c r="B61" s="18" t="s">
        <v>128</v>
      </c>
      <c r="C61" s="18" t="s">
        <v>1969</v>
      </c>
      <c r="D61" s="18" t="s">
        <v>1970</v>
      </c>
      <c r="E61" s="18" t="s">
        <v>2144</v>
      </c>
      <c r="F61" s="18">
        <v>2</v>
      </c>
    </row>
    <row r="62" spans="1:6">
      <c r="A62" s="19" t="s">
        <v>22</v>
      </c>
      <c r="B62" s="19" t="s">
        <v>128</v>
      </c>
      <c r="C62" s="19" t="s">
        <v>2566</v>
      </c>
      <c r="D62" s="19" t="s">
        <v>2567</v>
      </c>
      <c r="E62" s="19" t="s">
        <v>2340</v>
      </c>
      <c r="F62" s="19">
        <v>8</v>
      </c>
    </row>
    <row r="63" spans="1:6">
      <c r="A63" s="18" t="s">
        <v>22</v>
      </c>
      <c r="B63" s="18" t="s">
        <v>128</v>
      </c>
      <c r="C63" s="18" t="s">
        <v>2120</v>
      </c>
      <c r="D63" s="18" t="s">
        <v>2121</v>
      </c>
      <c r="E63" s="18" t="s">
        <v>2568</v>
      </c>
      <c r="F63" s="18">
        <v>5</v>
      </c>
    </row>
    <row r="64" spans="1:6">
      <c r="A64" s="19" t="s">
        <v>22</v>
      </c>
      <c r="B64" s="19" t="s">
        <v>134</v>
      </c>
      <c r="C64" s="19" t="s">
        <v>2569</v>
      </c>
      <c r="D64" s="19" t="s">
        <v>2570</v>
      </c>
      <c r="E64" s="19" t="s">
        <v>2144</v>
      </c>
      <c r="F64" s="19">
        <v>3</v>
      </c>
    </row>
    <row r="65" spans="1:6">
      <c r="A65" s="18" t="s">
        <v>22</v>
      </c>
      <c r="B65" s="18" t="s">
        <v>134</v>
      </c>
      <c r="C65" s="18" t="s">
        <v>2571</v>
      </c>
      <c r="D65" s="18" t="s">
        <v>2572</v>
      </c>
      <c r="E65" s="18" t="s">
        <v>2573</v>
      </c>
      <c r="F65" s="18">
        <v>7</v>
      </c>
    </row>
    <row r="66" spans="1:6">
      <c r="A66" s="19" t="s">
        <v>22</v>
      </c>
      <c r="B66" s="19" t="s">
        <v>134</v>
      </c>
      <c r="C66" s="19" t="s">
        <v>2574</v>
      </c>
      <c r="D66" s="19" t="s">
        <v>2575</v>
      </c>
      <c r="E66" s="19" t="s">
        <v>2576</v>
      </c>
      <c r="F66" s="19">
        <v>6</v>
      </c>
    </row>
    <row r="67" spans="1:6">
      <c r="A67" s="18" t="s">
        <v>22</v>
      </c>
      <c r="B67" s="18" t="s">
        <v>119</v>
      </c>
      <c r="C67" s="18" t="s">
        <v>2577</v>
      </c>
      <c r="D67" s="18" t="s">
        <v>2578</v>
      </c>
      <c r="E67" s="18" t="s">
        <v>2144</v>
      </c>
      <c r="F67" s="18">
        <v>2</v>
      </c>
    </row>
    <row r="68" spans="1:6">
      <c r="A68" s="19" t="s">
        <v>22</v>
      </c>
      <c r="B68" s="19" t="s">
        <v>119</v>
      </c>
      <c r="C68" s="19" t="s">
        <v>2338</v>
      </c>
      <c r="D68" s="19" t="s">
        <v>2339</v>
      </c>
      <c r="E68" s="19" t="s">
        <v>2144</v>
      </c>
      <c r="F68" s="19">
        <v>4</v>
      </c>
    </row>
    <row r="69" spans="1:6">
      <c r="A69" s="18" t="s">
        <v>22</v>
      </c>
      <c r="B69" s="18" t="s">
        <v>119</v>
      </c>
      <c r="C69" s="18" t="s">
        <v>2579</v>
      </c>
      <c r="D69" s="18" t="s">
        <v>2580</v>
      </c>
      <c r="E69" s="18" t="s">
        <v>2144</v>
      </c>
      <c r="F69" s="18">
        <v>4</v>
      </c>
    </row>
    <row r="70" spans="1:6">
      <c r="A70" s="19" t="s">
        <v>22</v>
      </c>
      <c r="B70" s="19" t="s">
        <v>119</v>
      </c>
      <c r="C70" s="19" t="s">
        <v>2581</v>
      </c>
      <c r="D70" s="19" t="s">
        <v>2582</v>
      </c>
      <c r="E70" s="19" t="s">
        <v>280</v>
      </c>
      <c r="F70" s="19">
        <v>1</v>
      </c>
    </row>
    <row r="71" spans="1:6">
      <c r="A71" s="18" t="s">
        <v>22</v>
      </c>
      <c r="B71" s="18" t="s">
        <v>119</v>
      </c>
      <c r="C71" s="18" t="s">
        <v>2341</v>
      </c>
      <c r="D71" s="18" t="s">
        <v>2342</v>
      </c>
      <c r="E71" s="18" t="s">
        <v>280</v>
      </c>
      <c r="F71" s="18">
        <v>8</v>
      </c>
    </row>
    <row r="72" spans="1:6">
      <c r="A72" s="19" t="s">
        <v>22</v>
      </c>
      <c r="B72" s="19" t="s">
        <v>119</v>
      </c>
      <c r="C72" s="19" t="s">
        <v>2583</v>
      </c>
      <c r="D72" s="19" t="s">
        <v>2584</v>
      </c>
      <c r="E72" s="19" t="s">
        <v>2144</v>
      </c>
      <c r="F72" s="19">
        <v>2</v>
      </c>
    </row>
    <row r="73" spans="1:6">
      <c r="A73" s="18" t="s">
        <v>22</v>
      </c>
      <c r="B73" s="18" t="s">
        <v>119</v>
      </c>
      <c r="C73" s="18" t="s">
        <v>2343</v>
      </c>
      <c r="D73" s="18" t="s">
        <v>2344</v>
      </c>
      <c r="E73" s="18" t="s">
        <v>280</v>
      </c>
      <c r="F73" s="18">
        <v>6</v>
      </c>
    </row>
    <row r="74" spans="1:6">
      <c r="A74" s="19" t="s">
        <v>22</v>
      </c>
      <c r="B74" s="19" t="s">
        <v>119</v>
      </c>
      <c r="C74" s="19" t="s">
        <v>2345</v>
      </c>
      <c r="D74" s="19" t="s">
        <v>2346</v>
      </c>
      <c r="E74" s="19" t="s">
        <v>2144</v>
      </c>
      <c r="F74" s="19">
        <v>2</v>
      </c>
    </row>
    <row r="75" spans="1:6">
      <c r="A75" s="18" t="s">
        <v>22</v>
      </c>
      <c r="B75" s="18" t="s">
        <v>119</v>
      </c>
      <c r="C75" s="18" t="s">
        <v>2403</v>
      </c>
      <c r="D75" s="18" t="s">
        <v>2404</v>
      </c>
      <c r="E75" s="18" t="s">
        <v>279</v>
      </c>
      <c r="F75" s="18">
        <v>2</v>
      </c>
    </row>
    <row r="76" spans="1:6">
      <c r="A76" s="19" t="s">
        <v>22</v>
      </c>
      <c r="B76" s="19" t="s">
        <v>119</v>
      </c>
      <c r="C76" s="19" t="s">
        <v>1921</v>
      </c>
      <c r="D76" s="19" t="s">
        <v>1922</v>
      </c>
      <c r="E76" s="19" t="s">
        <v>280</v>
      </c>
      <c r="F76" s="19">
        <v>1</v>
      </c>
    </row>
    <row r="77" spans="1:6">
      <c r="A77" s="18" t="s">
        <v>22</v>
      </c>
      <c r="B77" s="18" t="s">
        <v>119</v>
      </c>
      <c r="C77" s="18" t="s">
        <v>2585</v>
      </c>
      <c r="D77" s="18" t="s">
        <v>2586</v>
      </c>
      <c r="E77" s="18" t="s">
        <v>2144</v>
      </c>
      <c r="F77" s="18">
        <v>2</v>
      </c>
    </row>
    <row r="78" spans="1:6">
      <c r="A78" s="19" t="s">
        <v>22</v>
      </c>
      <c r="B78" s="19" t="s">
        <v>121</v>
      </c>
      <c r="C78" s="19" t="s">
        <v>2587</v>
      </c>
      <c r="D78" s="19" t="s">
        <v>2588</v>
      </c>
      <c r="E78" s="19" t="s">
        <v>2144</v>
      </c>
      <c r="F78" s="19">
        <v>3</v>
      </c>
    </row>
    <row r="79" spans="1:6">
      <c r="A79" s="18" t="s">
        <v>22</v>
      </c>
      <c r="B79" s="18" t="s">
        <v>121</v>
      </c>
      <c r="C79" s="18" t="s">
        <v>2589</v>
      </c>
      <c r="D79" s="18" t="s">
        <v>2590</v>
      </c>
      <c r="E79" s="18" t="s">
        <v>2591</v>
      </c>
      <c r="F79" s="18">
        <v>5</v>
      </c>
    </row>
    <row r="80" spans="1:6">
      <c r="A80" s="19" t="s">
        <v>22</v>
      </c>
      <c r="B80" s="19" t="s">
        <v>121</v>
      </c>
      <c r="C80" s="19" t="s">
        <v>2592</v>
      </c>
      <c r="D80" s="19" t="s">
        <v>2593</v>
      </c>
      <c r="E80" s="19" t="s">
        <v>2144</v>
      </c>
      <c r="F80" s="19">
        <v>3</v>
      </c>
    </row>
    <row r="81" spans="1:6">
      <c r="A81" s="18" t="s">
        <v>22</v>
      </c>
      <c r="B81" s="18" t="s">
        <v>121</v>
      </c>
      <c r="C81" s="18" t="s">
        <v>2594</v>
      </c>
      <c r="D81" s="18" t="s">
        <v>2595</v>
      </c>
      <c r="E81" s="18" t="s">
        <v>2340</v>
      </c>
      <c r="F81" s="18">
        <v>8</v>
      </c>
    </row>
    <row r="82" spans="1:6">
      <c r="A82" s="19" t="s">
        <v>22</v>
      </c>
      <c r="B82" s="19" t="s">
        <v>121</v>
      </c>
      <c r="C82" s="19" t="s">
        <v>2596</v>
      </c>
      <c r="D82" s="19" t="s">
        <v>2597</v>
      </c>
      <c r="E82" s="19" t="s">
        <v>2335</v>
      </c>
      <c r="F82" s="19">
        <v>4</v>
      </c>
    </row>
    <row r="83" spans="1:6">
      <c r="A83" s="18" t="s">
        <v>22</v>
      </c>
      <c r="B83" s="18" t="s">
        <v>121</v>
      </c>
      <c r="C83" s="18" t="s">
        <v>2122</v>
      </c>
      <c r="D83" s="18" t="s">
        <v>2123</v>
      </c>
      <c r="E83" s="18" t="s">
        <v>280</v>
      </c>
      <c r="F83" s="18">
        <v>1</v>
      </c>
    </row>
    <row r="84" spans="1:6">
      <c r="A84" s="19" t="s">
        <v>22</v>
      </c>
      <c r="B84" s="19" t="s">
        <v>121</v>
      </c>
      <c r="C84" s="19" t="s">
        <v>2598</v>
      </c>
      <c r="D84" s="19" t="s">
        <v>2599</v>
      </c>
      <c r="E84" s="19" t="s">
        <v>2340</v>
      </c>
      <c r="F84" s="19">
        <v>8</v>
      </c>
    </row>
    <row r="85" spans="1:6">
      <c r="A85" s="18" t="s">
        <v>22</v>
      </c>
      <c r="B85" s="18" t="s">
        <v>121</v>
      </c>
      <c r="C85" s="18" t="s">
        <v>2600</v>
      </c>
      <c r="D85" s="18" t="s">
        <v>2601</v>
      </c>
      <c r="E85" s="18" t="s">
        <v>280</v>
      </c>
      <c r="F85" s="18">
        <v>5</v>
      </c>
    </row>
    <row r="86" spans="1:6">
      <c r="A86" s="19" t="s">
        <v>22</v>
      </c>
      <c r="B86" s="19" t="s">
        <v>121</v>
      </c>
      <c r="C86" s="19" t="s">
        <v>2602</v>
      </c>
      <c r="D86" s="19" t="s">
        <v>2603</v>
      </c>
      <c r="E86" s="19" t="s">
        <v>2340</v>
      </c>
      <c r="F86" s="19">
        <v>5</v>
      </c>
    </row>
    <row r="87" spans="1:6">
      <c r="A87" s="18" t="s">
        <v>22</v>
      </c>
      <c r="B87" s="18" t="s">
        <v>121</v>
      </c>
      <c r="C87" s="18" t="s">
        <v>2124</v>
      </c>
      <c r="D87" s="18" t="s">
        <v>2125</v>
      </c>
      <c r="E87" s="18" t="s">
        <v>2144</v>
      </c>
      <c r="F87" s="18">
        <v>1</v>
      </c>
    </row>
    <row r="88" spans="1:6">
      <c r="A88" s="19" t="s">
        <v>22</v>
      </c>
      <c r="B88" s="19" t="s">
        <v>121</v>
      </c>
      <c r="C88" s="19" t="s">
        <v>2604</v>
      </c>
      <c r="D88" s="19" t="s">
        <v>2605</v>
      </c>
      <c r="E88" s="19" t="s">
        <v>2335</v>
      </c>
      <c r="F88" s="19">
        <v>5</v>
      </c>
    </row>
    <row r="89" spans="1:6">
      <c r="A89" s="18" t="s">
        <v>22</v>
      </c>
      <c r="B89" s="18" t="s">
        <v>121</v>
      </c>
      <c r="C89" s="18" t="s">
        <v>1923</v>
      </c>
      <c r="D89" s="18" t="s">
        <v>1924</v>
      </c>
      <c r="E89" s="18" t="s">
        <v>2340</v>
      </c>
      <c r="F89" s="18">
        <v>5</v>
      </c>
    </row>
    <row r="90" spans="1:6">
      <c r="A90" s="19" t="s">
        <v>22</v>
      </c>
      <c r="B90" s="19" t="s">
        <v>121</v>
      </c>
      <c r="C90" s="19" t="s">
        <v>2347</v>
      </c>
      <c r="D90" s="19" t="s">
        <v>2348</v>
      </c>
      <c r="E90" s="19" t="s">
        <v>2145</v>
      </c>
      <c r="F90" s="19">
        <v>5</v>
      </c>
    </row>
    <row r="91" spans="1:6">
      <c r="A91" s="18" t="s">
        <v>22</v>
      </c>
      <c r="B91" s="18" t="s">
        <v>121</v>
      </c>
      <c r="C91" s="18" t="s">
        <v>2606</v>
      </c>
      <c r="D91" s="18" t="s">
        <v>2607</v>
      </c>
      <c r="E91" s="18" t="s">
        <v>2144</v>
      </c>
      <c r="F91" s="18">
        <v>3</v>
      </c>
    </row>
    <row r="92" spans="1:6">
      <c r="A92" s="19" t="s">
        <v>22</v>
      </c>
      <c r="B92" s="19" t="s">
        <v>121</v>
      </c>
      <c r="C92" s="19" t="s">
        <v>2608</v>
      </c>
      <c r="D92" s="19" t="s">
        <v>2609</v>
      </c>
      <c r="E92" s="19" t="s">
        <v>2340</v>
      </c>
      <c r="F92" s="19">
        <v>5</v>
      </c>
    </row>
    <row r="93" spans="1:6">
      <c r="A93" s="18" t="s">
        <v>22</v>
      </c>
      <c r="B93" s="18" t="s">
        <v>121</v>
      </c>
      <c r="C93" s="18" t="s">
        <v>2610</v>
      </c>
      <c r="D93" s="18" t="s">
        <v>2611</v>
      </c>
      <c r="E93" s="18" t="s">
        <v>2340</v>
      </c>
      <c r="F93" s="18">
        <v>5</v>
      </c>
    </row>
    <row r="94" spans="1:6">
      <c r="A94" s="19" t="s">
        <v>22</v>
      </c>
      <c r="B94" s="19" t="s">
        <v>109</v>
      </c>
      <c r="C94" s="19" t="s">
        <v>1925</v>
      </c>
      <c r="D94" s="19" t="s">
        <v>1926</v>
      </c>
      <c r="E94" s="19" t="s">
        <v>280</v>
      </c>
      <c r="F94" s="19">
        <v>2</v>
      </c>
    </row>
    <row r="95" spans="1:6">
      <c r="A95" s="18" t="s">
        <v>22</v>
      </c>
      <c r="B95" s="18" t="s">
        <v>109</v>
      </c>
      <c r="C95" s="18" t="s">
        <v>2349</v>
      </c>
      <c r="D95" s="18" t="s">
        <v>2350</v>
      </c>
      <c r="E95" s="18" t="s">
        <v>2495</v>
      </c>
      <c r="F95" s="18">
        <v>4</v>
      </c>
    </row>
    <row r="96" spans="1:6">
      <c r="A96" s="19" t="s">
        <v>22</v>
      </c>
      <c r="B96" s="19" t="s">
        <v>113</v>
      </c>
      <c r="C96" s="19" t="s">
        <v>2351</v>
      </c>
      <c r="D96" s="19" t="s">
        <v>2352</v>
      </c>
      <c r="E96" s="19" t="s">
        <v>279</v>
      </c>
      <c r="F96" s="19">
        <v>4</v>
      </c>
    </row>
    <row r="97" spans="1:6">
      <c r="A97" s="18" t="s">
        <v>22</v>
      </c>
      <c r="B97" s="18" t="s">
        <v>113</v>
      </c>
      <c r="C97" s="18" t="s">
        <v>2612</v>
      </c>
      <c r="D97" s="18" t="s">
        <v>2613</v>
      </c>
      <c r="E97" s="18" t="s">
        <v>279</v>
      </c>
      <c r="F97" s="18">
        <v>1</v>
      </c>
    </row>
    <row r="98" spans="1:6">
      <c r="A98" s="19" t="s">
        <v>22</v>
      </c>
      <c r="B98" s="19" t="s">
        <v>113</v>
      </c>
      <c r="C98" s="19" t="s">
        <v>2614</v>
      </c>
      <c r="D98" s="19" t="s">
        <v>2615</v>
      </c>
      <c r="E98" s="19" t="s">
        <v>280</v>
      </c>
      <c r="F98" s="19">
        <v>2</v>
      </c>
    </row>
    <row r="99" spans="1:6">
      <c r="A99" s="18" t="s">
        <v>22</v>
      </c>
      <c r="B99" s="18" t="s">
        <v>107</v>
      </c>
      <c r="C99" s="18" t="s">
        <v>2616</v>
      </c>
      <c r="D99" s="18" t="s">
        <v>2617</v>
      </c>
      <c r="E99" s="18" t="s">
        <v>2144</v>
      </c>
      <c r="F99" s="18">
        <v>3</v>
      </c>
    </row>
    <row r="100" spans="1:6">
      <c r="A100" s="19" t="s">
        <v>22</v>
      </c>
      <c r="B100" s="19" t="s">
        <v>107</v>
      </c>
      <c r="C100" s="19" t="s">
        <v>2618</v>
      </c>
      <c r="D100" s="19" t="s">
        <v>2619</v>
      </c>
      <c r="E100" s="19" t="s">
        <v>2144</v>
      </c>
      <c r="F100" s="19">
        <v>3</v>
      </c>
    </row>
    <row r="101" spans="1:6">
      <c r="A101" s="18" t="s">
        <v>22</v>
      </c>
      <c r="B101" s="18" t="s">
        <v>107</v>
      </c>
      <c r="C101" s="18" t="s">
        <v>2620</v>
      </c>
      <c r="D101" s="18" t="s">
        <v>2621</v>
      </c>
      <c r="E101" s="18" t="s">
        <v>2144</v>
      </c>
      <c r="F101" s="18">
        <v>3</v>
      </c>
    </row>
    <row r="102" spans="1:6">
      <c r="A102" s="19" t="s">
        <v>22</v>
      </c>
      <c r="B102" s="19" t="s">
        <v>107</v>
      </c>
      <c r="C102" s="19" t="s">
        <v>2622</v>
      </c>
      <c r="D102" s="19" t="s">
        <v>2623</v>
      </c>
      <c r="E102" s="19" t="s">
        <v>2144</v>
      </c>
      <c r="F102" s="19">
        <v>2</v>
      </c>
    </row>
    <row r="103" spans="1:6">
      <c r="A103" s="18" t="s">
        <v>22</v>
      </c>
      <c r="B103" s="18" t="s">
        <v>107</v>
      </c>
      <c r="C103" s="18" t="s">
        <v>2353</v>
      </c>
      <c r="D103" s="18" t="s">
        <v>2354</v>
      </c>
      <c r="E103" s="18" t="s">
        <v>2144</v>
      </c>
      <c r="F103" s="18">
        <v>3</v>
      </c>
    </row>
    <row r="104" spans="1:6">
      <c r="A104" s="19" t="s">
        <v>22</v>
      </c>
      <c r="B104" s="19" t="s">
        <v>107</v>
      </c>
      <c r="C104" s="19" t="s">
        <v>2624</v>
      </c>
      <c r="D104" s="19" t="s">
        <v>2625</v>
      </c>
      <c r="E104" s="19" t="s">
        <v>2144</v>
      </c>
      <c r="F104" s="19">
        <v>3</v>
      </c>
    </row>
    <row r="105" spans="1:6">
      <c r="A105" s="18" t="s">
        <v>22</v>
      </c>
      <c r="B105" s="18" t="s">
        <v>122</v>
      </c>
      <c r="C105" s="18" t="s">
        <v>22</v>
      </c>
      <c r="D105" s="18" t="s">
        <v>156</v>
      </c>
      <c r="E105" s="18" t="s">
        <v>2144</v>
      </c>
      <c r="F105" s="18">
        <v>3</v>
      </c>
    </row>
    <row r="106" spans="1:6">
      <c r="A106" s="19" t="s">
        <v>22</v>
      </c>
      <c r="B106" s="19" t="s">
        <v>122</v>
      </c>
      <c r="C106" s="19" t="s">
        <v>2126</v>
      </c>
      <c r="D106" s="19" t="s">
        <v>2127</v>
      </c>
      <c r="E106" s="19" t="s">
        <v>2144</v>
      </c>
      <c r="F106" s="19">
        <v>2</v>
      </c>
    </row>
    <row r="107" spans="1:6">
      <c r="A107" s="18" t="s">
        <v>22</v>
      </c>
      <c r="B107" s="18" t="s">
        <v>122</v>
      </c>
      <c r="C107" s="18" t="s">
        <v>2128</v>
      </c>
      <c r="D107" s="18" t="s">
        <v>2129</v>
      </c>
      <c r="E107" s="18" t="s">
        <v>2340</v>
      </c>
      <c r="F107" s="18">
        <v>4</v>
      </c>
    </row>
    <row r="108" spans="1:6">
      <c r="A108" s="19" t="s">
        <v>22</v>
      </c>
      <c r="B108" s="19" t="s">
        <v>105</v>
      </c>
      <c r="C108" s="19" t="s">
        <v>2626</v>
      </c>
      <c r="D108" s="19" t="s">
        <v>2627</v>
      </c>
      <c r="E108" s="19" t="s">
        <v>2144</v>
      </c>
      <c r="F108" s="19">
        <v>3</v>
      </c>
    </row>
    <row r="109" spans="1:6">
      <c r="A109" s="18" t="s">
        <v>22</v>
      </c>
      <c r="B109" s="18" t="s">
        <v>105</v>
      </c>
      <c r="C109" s="18" t="s">
        <v>2355</v>
      </c>
      <c r="D109" s="18" t="s">
        <v>2356</v>
      </c>
      <c r="E109" s="18" t="s">
        <v>279</v>
      </c>
      <c r="F109" s="18">
        <v>1</v>
      </c>
    </row>
    <row r="110" spans="1:6">
      <c r="A110" s="19" t="s">
        <v>22</v>
      </c>
      <c r="B110" s="19" t="s">
        <v>105</v>
      </c>
      <c r="C110" s="19" t="s">
        <v>2357</v>
      </c>
      <c r="D110" s="19" t="s">
        <v>2358</v>
      </c>
      <c r="E110" s="19" t="s">
        <v>280</v>
      </c>
      <c r="F110" s="19">
        <v>1</v>
      </c>
    </row>
    <row r="111" spans="1:6">
      <c r="A111" s="18" t="s">
        <v>22</v>
      </c>
      <c r="B111" s="18" t="s">
        <v>105</v>
      </c>
      <c r="C111" s="18" t="s">
        <v>2628</v>
      </c>
      <c r="D111" s="18" t="s">
        <v>2629</v>
      </c>
      <c r="E111" s="18" t="s">
        <v>2144</v>
      </c>
      <c r="F111" s="18">
        <v>3</v>
      </c>
    </row>
    <row r="112" spans="1:6">
      <c r="A112" s="19" t="s">
        <v>22</v>
      </c>
      <c r="B112" s="19" t="s">
        <v>105</v>
      </c>
      <c r="C112" s="19" t="s">
        <v>2630</v>
      </c>
      <c r="D112" s="19" t="s">
        <v>2631</v>
      </c>
      <c r="E112" s="19" t="s">
        <v>2144</v>
      </c>
      <c r="F112" s="19">
        <v>2</v>
      </c>
    </row>
    <row r="113" spans="1:6">
      <c r="A113" s="18" t="s">
        <v>22</v>
      </c>
      <c r="B113" s="18" t="s">
        <v>105</v>
      </c>
      <c r="C113" s="18" t="s">
        <v>2632</v>
      </c>
      <c r="D113" s="18" t="s">
        <v>2633</v>
      </c>
      <c r="E113" s="18" t="s">
        <v>280</v>
      </c>
      <c r="F113" s="18">
        <v>1</v>
      </c>
    </row>
    <row r="114" spans="1:6">
      <c r="A114" s="19" t="s">
        <v>22</v>
      </c>
      <c r="B114" s="19" t="s">
        <v>105</v>
      </c>
      <c r="C114" s="19" t="s">
        <v>2634</v>
      </c>
      <c r="D114" s="19" t="s">
        <v>2635</v>
      </c>
      <c r="E114" s="19" t="s">
        <v>2144</v>
      </c>
      <c r="F114" s="19">
        <v>3</v>
      </c>
    </row>
    <row r="115" spans="1:6">
      <c r="A115" s="18" t="s">
        <v>22</v>
      </c>
      <c r="B115" s="18" t="s">
        <v>105</v>
      </c>
      <c r="C115" s="18" t="s">
        <v>2636</v>
      </c>
      <c r="D115" s="18" t="s">
        <v>2637</v>
      </c>
      <c r="E115" s="18" t="s">
        <v>2144</v>
      </c>
      <c r="F115" s="18">
        <v>6</v>
      </c>
    </row>
    <row r="116" spans="1:6">
      <c r="A116" s="19" t="s">
        <v>22</v>
      </c>
      <c r="B116" s="19" t="s">
        <v>105</v>
      </c>
      <c r="C116" s="19" t="s">
        <v>2638</v>
      </c>
      <c r="D116" s="19" t="s">
        <v>2639</v>
      </c>
      <c r="E116" s="19" t="s">
        <v>2144</v>
      </c>
      <c r="F116" s="19">
        <v>3</v>
      </c>
    </row>
    <row r="117" spans="1:6">
      <c r="A117" s="18" t="s">
        <v>22</v>
      </c>
      <c r="B117" s="18" t="s">
        <v>105</v>
      </c>
      <c r="C117" s="18" t="s">
        <v>2640</v>
      </c>
      <c r="D117" s="18" t="s">
        <v>2641</v>
      </c>
      <c r="E117" s="18" t="s">
        <v>279</v>
      </c>
      <c r="F117" s="18">
        <v>6</v>
      </c>
    </row>
    <row r="118" spans="1:6">
      <c r="A118" s="19" t="s">
        <v>22</v>
      </c>
      <c r="B118" s="19" t="s">
        <v>130</v>
      </c>
      <c r="C118" s="19" t="s">
        <v>2642</v>
      </c>
      <c r="D118" s="19" t="s">
        <v>2643</v>
      </c>
      <c r="E118" s="19" t="s">
        <v>2370</v>
      </c>
      <c r="F118" s="19">
        <v>4</v>
      </c>
    </row>
    <row r="119" spans="1:6">
      <c r="A119" s="18" t="s">
        <v>22</v>
      </c>
      <c r="B119" s="18" t="s">
        <v>137</v>
      </c>
      <c r="C119" s="18" t="s">
        <v>2644</v>
      </c>
      <c r="D119" s="18" t="s">
        <v>2645</v>
      </c>
      <c r="E119" s="18" t="s">
        <v>279</v>
      </c>
      <c r="F119" s="18">
        <v>3</v>
      </c>
    </row>
    <row r="120" spans="1:6">
      <c r="A120" s="19" t="s">
        <v>22</v>
      </c>
      <c r="B120" s="19" t="s">
        <v>137</v>
      </c>
      <c r="C120" s="19" t="s">
        <v>2646</v>
      </c>
      <c r="D120" s="19" t="s">
        <v>2647</v>
      </c>
      <c r="E120" s="19" t="s">
        <v>2144</v>
      </c>
      <c r="F120" s="19">
        <v>2</v>
      </c>
    </row>
    <row r="121" spans="1:6">
      <c r="A121" s="18" t="s">
        <v>22</v>
      </c>
      <c r="B121" s="18" t="s">
        <v>132</v>
      </c>
      <c r="C121" s="18" t="s">
        <v>2361</v>
      </c>
      <c r="D121" s="18" t="s">
        <v>2362</v>
      </c>
      <c r="E121" s="18" t="s">
        <v>2144</v>
      </c>
      <c r="F121" s="18">
        <v>2</v>
      </c>
    </row>
    <row r="122" spans="1:6">
      <c r="A122" s="19" t="s">
        <v>22</v>
      </c>
      <c r="B122" s="19" t="s">
        <v>132</v>
      </c>
      <c r="C122" s="19" t="s">
        <v>2648</v>
      </c>
      <c r="D122" s="19" t="s">
        <v>2649</v>
      </c>
      <c r="E122" s="19" t="s">
        <v>2144</v>
      </c>
      <c r="F122" s="19">
        <v>2</v>
      </c>
    </row>
    <row r="123" spans="1:6">
      <c r="A123" s="18" t="s">
        <v>22</v>
      </c>
      <c r="B123" s="18" t="s">
        <v>132</v>
      </c>
      <c r="C123" s="18" t="s">
        <v>2132</v>
      </c>
      <c r="D123" s="18" t="s">
        <v>2133</v>
      </c>
      <c r="E123" s="18" t="s">
        <v>2145</v>
      </c>
      <c r="F123" s="18">
        <v>5</v>
      </c>
    </row>
    <row r="124" spans="1:6">
      <c r="A124" s="19" t="s">
        <v>22</v>
      </c>
      <c r="B124" s="19" t="s">
        <v>132</v>
      </c>
      <c r="C124" s="19" t="s">
        <v>2363</v>
      </c>
      <c r="D124" s="19" t="s">
        <v>2364</v>
      </c>
      <c r="E124" s="19" t="s">
        <v>2144</v>
      </c>
      <c r="F124" s="19">
        <v>1</v>
      </c>
    </row>
    <row r="125" spans="1:6">
      <c r="A125" s="18" t="s">
        <v>22</v>
      </c>
      <c r="B125" s="18" t="s">
        <v>126</v>
      </c>
      <c r="C125" s="18" t="s">
        <v>2134</v>
      </c>
      <c r="D125" s="18" t="s">
        <v>2135</v>
      </c>
      <c r="E125" s="18" t="s">
        <v>2144</v>
      </c>
      <c r="F125" s="18">
        <v>2</v>
      </c>
    </row>
    <row r="126" spans="1:6">
      <c r="A126" s="19" t="s">
        <v>22</v>
      </c>
      <c r="B126" s="19" t="s">
        <v>126</v>
      </c>
      <c r="C126" s="19" t="s">
        <v>2650</v>
      </c>
      <c r="D126" s="19" t="s">
        <v>2651</v>
      </c>
      <c r="E126" s="19" t="s">
        <v>280</v>
      </c>
      <c r="F126" s="19">
        <v>4</v>
      </c>
    </row>
    <row r="127" spans="1:6">
      <c r="A127" s="18" t="s">
        <v>22</v>
      </c>
      <c r="B127" s="18" t="s">
        <v>126</v>
      </c>
      <c r="C127" s="18" t="s">
        <v>2652</v>
      </c>
      <c r="D127" s="18" t="s">
        <v>2653</v>
      </c>
      <c r="E127" s="18" t="s">
        <v>279</v>
      </c>
      <c r="F127" s="18">
        <v>1</v>
      </c>
    </row>
    <row r="128" spans="1:6">
      <c r="A128" s="19" t="s">
        <v>22</v>
      </c>
      <c r="B128" s="19" t="s">
        <v>126</v>
      </c>
      <c r="C128" s="19" t="s">
        <v>2654</v>
      </c>
      <c r="D128" s="19" t="s">
        <v>2655</v>
      </c>
      <c r="E128" s="19" t="s">
        <v>2144</v>
      </c>
      <c r="F128" s="19">
        <v>3</v>
      </c>
    </row>
    <row r="129" spans="1:6">
      <c r="A129" s="18" t="s">
        <v>22</v>
      </c>
      <c r="B129" s="18" t="s">
        <v>126</v>
      </c>
      <c r="C129" s="18" t="s">
        <v>2656</v>
      </c>
      <c r="D129" s="18" t="s">
        <v>2657</v>
      </c>
      <c r="E129" s="18" t="s">
        <v>2144</v>
      </c>
      <c r="F129" s="18">
        <v>3</v>
      </c>
    </row>
    <row r="130" spans="1:6">
      <c r="A130" s="19" t="s">
        <v>22</v>
      </c>
      <c r="B130" s="19" t="s">
        <v>124</v>
      </c>
      <c r="C130" s="19" t="s">
        <v>2365</v>
      </c>
      <c r="D130" s="19" t="s">
        <v>2366</v>
      </c>
      <c r="E130" s="19" t="s">
        <v>279</v>
      </c>
      <c r="F130" s="19">
        <v>3</v>
      </c>
    </row>
    <row r="131" spans="1:6">
      <c r="A131" s="18" t="s">
        <v>22</v>
      </c>
      <c r="B131" s="18" t="s">
        <v>124</v>
      </c>
      <c r="C131" s="18" t="s">
        <v>2658</v>
      </c>
      <c r="D131" s="18" t="s">
        <v>2659</v>
      </c>
      <c r="E131" s="18" t="s">
        <v>279</v>
      </c>
      <c r="F131" s="18">
        <v>4</v>
      </c>
    </row>
    <row r="132" spans="1:6">
      <c r="A132" s="19" t="s">
        <v>22</v>
      </c>
      <c r="B132" s="19" t="s">
        <v>124</v>
      </c>
      <c r="C132" s="19" t="s">
        <v>2660</v>
      </c>
      <c r="D132" s="19" t="s">
        <v>2661</v>
      </c>
      <c r="E132" s="19" t="s">
        <v>2144</v>
      </c>
      <c r="F132" s="19">
        <v>2</v>
      </c>
    </row>
    <row r="133" spans="1:6">
      <c r="A133" s="18" t="s">
        <v>22</v>
      </c>
      <c r="B133" s="18" t="s">
        <v>142</v>
      </c>
      <c r="C133" s="18" t="s">
        <v>2662</v>
      </c>
      <c r="D133" s="18" t="s">
        <v>2663</v>
      </c>
      <c r="E133" s="18" t="s">
        <v>280</v>
      </c>
      <c r="F133" s="18">
        <v>1</v>
      </c>
    </row>
    <row r="134" spans="1:6">
      <c r="A134" s="19" t="s">
        <v>22</v>
      </c>
      <c r="B134" s="19" t="s">
        <v>104</v>
      </c>
      <c r="C134" s="19" t="s">
        <v>2664</v>
      </c>
      <c r="D134" s="19" t="s">
        <v>2665</v>
      </c>
      <c r="E134" s="19" t="s">
        <v>2144</v>
      </c>
      <c r="F134" s="19">
        <v>3</v>
      </c>
    </row>
    <row r="135" spans="1:6">
      <c r="A135" s="18" t="s">
        <v>22</v>
      </c>
      <c r="B135" s="18" t="s">
        <v>104</v>
      </c>
      <c r="C135" s="18" t="s">
        <v>2666</v>
      </c>
      <c r="D135" s="18" t="s">
        <v>2667</v>
      </c>
      <c r="E135" s="18" t="s">
        <v>279</v>
      </c>
      <c r="F135" s="18">
        <v>5</v>
      </c>
    </row>
    <row r="136" spans="1:6">
      <c r="A136" s="19" t="s">
        <v>22</v>
      </c>
      <c r="B136" s="19" t="s">
        <v>104</v>
      </c>
      <c r="C136" s="19" t="s">
        <v>2668</v>
      </c>
      <c r="D136" s="19" t="s">
        <v>2669</v>
      </c>
      <c r="E136" s="19" t="s">
        <v>2144</v>
      </c>
      <c r="F136" s="19">
        <v>3</v>
      </c>
    </row>
    <row r="137" spans="1:6">
      <c r="A137" s="18" t="s">
        <v>22</v>
      </c>
      <c r="B137" s="18" t="s">
        <v>104</v>
      </c>
      <c r="C137" s="18" t="s">
        <v>2670</v>
      </c>
      <c r="D137" s="18" t="s">
        <v>2671</v>
      </c>
      <c r="E137" s="18" t="s">
        <v>2144</v>
      </c>
      <c r="F137" s="18">
        <v>3</v>
      </c>
    </row>
    <row r="138" spans="1:6">
      <c r="A138" s="19" t="s">
        <v>22</v>
      </c>
      <c r="B138" s="19" t="s">
        <v>104</v>
      </c>
      <c r="C138" s="19" t="s">
        <v>2672</v>
      </c>
      <c r="D138" s="19" t="s">
        <v>2673</v>
      </c>
      <c r="E138" s="19" t="s">
        <v>2144</v>
      </c>
      <c r="F138" s="19">
        <v>3</v>
      </c>
    </row>
    <row r="139" spans="1:6">
      <c r="A139" s="18" t="s">
        <v>22</v>
      </c>
      <c r="B139" s="18" t="s">
        <v>104</v>
      </c>
      <c r="C139" s="18" t="s">
        <v>2674</v>
      </c>
      <c r="D139" s="18" t="s">
        <v>2675</v>
      </c>
      <c r="E139" s="18" t="s">
        <v>2676</v>
      </c>
      <c r="F139" s="18">
        <v>7</v>
      </c>
    </row>
    <row r="140" spans="1:6">
      <c r="A140" s="19" t="s">
        <v>22</v>
      </c>
      <c r="B140" s="19" t="s">
        <v>104</v>
      </c>
      <c r="C140" s="19" t="s">
        <v>2677</v>
      </c>
      <c r="D140" s="19" t="s">
        <v>2678</v>
      </c>
      <c r="E140" s="19" t="s">
        <v>280</v>
      </c>
      <c r="F140" s="19">
        <v>1</v>
      </c>
    </row>
    <row r="141" spans="1:6">
      <c r="A141" s="18" t="s">
        <v>22</v>
      </c>
      <c r="B141" s="18" t="s">
        <v>104</v>
      </c>
      <c r="C141" s="18" t="s">
        <v>2679</v>
      </c>
      <c r="D141" s="18" t="s">
        <v>2680</v>
      </c>
      <c r="E141" s="18" t="s">
        <v>279</v>
      </c>
      <c r="F141" s="18">
        <v>7</v>
      </c>
    </row>
    <row r="142" spans="1:6">
      <c r="A142" s="19" t="s">
        <v>22</v>
      </c>
      <c r="B142" s="19" t="s">
        <v>104</v>
      </c>
      <c r="C142" s="19" t="s">
        <v>2367</v>
      </c>
      <c r="D142" s="19" t="s">
        <v>2368</v>
      </c>
      <c r="E142" s="19" t="s">
        <v>280</v>
      </c>
      <c r="F142" s="19">
        <v>2</v>
      </c>
    </row>
    <row r="143" spans="1:6">
      <c r="A143" s="18" t="s">
        <v>22</v>
      </c>
      <c r="B143" s="18" t="s">
        <v>104</v>
      </c>
      <c r="C143" s="18" t="s">
        <v>2369</v>
      </c>
      <c r="D143" s="18" t="s">
        <v>230</v>
      </c>
      <c r="E143" s="18" t="s">
        <v>280</v>
      </c>
      <c r="F143" s="18">
        <v>3</v>
      </c>
    </row>
    <row r="144" spans="1:6">
      <c r="A144" s="19" t="s">
        <v>22</v>
      </c>
      <c r="B144" s="19" t="s">
        <v>104</v>
      </c>
      <c r="C144" s="19" t="s">
        <v>2681</v>
      </c>
      <c r="D144" s="19" t="s">
        <v>2682</v>
      </c>
      <c r="E144" s="19" t="s">
        <v>2340</v>
      </c>
      <c r="F144" s="19">
        <v>3</v>
      </c>
    </row>
    <row r="145" spans="1:6">
      <c r="A145" s="18" t="s">
        <v>22</v>
      </c>
      <c r="B145" s="18" t="s">
        <v>104</v>
      </c>
      <c r="C145" s="18" t="s">
        <v>2683</v>
      </c>
      <c r="D145" s="18" t="s">
        <v>2684</v>
      </c>
      <c r="E145" s="18" t="s">
        <v>2685</v>
      </c>
      <c r="F145" s="18">
        <v>3</v>
      </c>
    </row>
    <row r="146" spans="1:6">
      <c r="A146" s="19" t="s">
        <v>22</v>
      </c>
      <c r="B146" s="19" t="s">
        <v>104</v>
      </c>
      <c r="C146" s="19" t="s">
        <v>2686</v>
      </c>
      <c r="D146" s="19" t="s">
        <v>2687</v>
      </c>
      <c r="E146" s="19" t="s">
        <v>2144</v>
      </c>
      <c r="F146" s="19">
        <v>2</v>
      </c>
    </row>
    <row r="147" spans="1:6">
      <c r="A147" s="18" t="s">
        <v>22</v>
      </c>
      <c r="B147" s="18" t="s">
        <v>104</v>
      </c>
      <c r="C147" s="18" t="s">
        <v>2688</v>
      </c>
      <c r="D147" s="18" t="s">
        <v>2689</v>
      </c>
      <c r="E147" s="18" t="s">
        <v>2144</v>
      </c>
      <c r="F147" s="18">
        <v>5</v>
      </c>
    </row>
    <row r="148" spans="1:6">
      <c r="A148" s="19" t="s">
        <v>22</v>
      </c>
      <c r="B148" s="19" t="s">
        <v>104</v>
      </c>
      <c r="C148" s="19" t="s">
        <v>2136</v>
      </c>
      <c r="D148" s="19" t="s">
        <v>2137</v>
      </c>
      <c r="E148" s="19" t="s">
        <v>2145</v>
      </c>
      <c r="F148" s="19">
        <v>5</v>
      </c>
    </row>
    <row r="149" spans="1:6">
      <c r="A149" s="18" t="s">
        <v>22</v>
      </c>
      <c r="B149" s="18" t="s">
        <v>104</v>
      </c>
      <c r="C149" s="18" t="s">
        <v>2690</v>
      </c>
      <c r="D149" s="18" t="s">
        <v>2691</v>
      </c>
      <c r="E149" s="18" t="s">
        <v>2340</v>
      </c>
      <c r="F149" s="18">
        <v>3</v>
      </c>
    </row>
    <row r="150" spans="1:6">
      <c r="A150" s="19" t="s">
        <v>22</v>
      </c>
      <c r="B150" s="19" t="s">
        <v>123</v>
      </c>
      <c r="C150" s="19" t="s">
        <v>2692</v>
      </c>
      <c r="D150" s="19" t="s">
        <v>2693</v>
      </c>
      <c r="E150" s="19" t="s">
        <v>2144</v>
      </c>
      <c r="F150" s="19">
        <v>3</v>
      </c>
    </row>
    <row r="151" spans="1:6">
      <c r="A151" s="18" t="s">
        <v>22</v>
      </c>
      <c r="B151" s="18" t="s">
        <v>123</v>
      </c>
      <c r="C151" s="18" t="s">
        <v>2371</v>
      </c>
      <c r="D151" s="18" t="s">
        <v>2372</v>
      </c>
      <c r="E151" s="18" t="s">
        <v>2144</v>
      </c>
      <c r="F151" s="18">
        <v>3</v>
      </c>
    </row>
    <row r="152" spans="1:6">
      <c r="A152" s="19" t="s">
        <v>22</v>
      </c>
      <c r="B152" s="19" t="s">
        <v>123</v>
      </c>
      <c r="C152" s="19" t="s">
        <v>2694</v>
      </c>
      <c r="D152" s="19" t="s">
        <v>2695</v>
      </c>
      <c r="E152" s="19" t="s">
        <v>2696</v>
      </c>
      <c r="F152" s="19">
        <v>7</v>
      </c>
    </row>
    <row r="153" spans="1:6">
      <c r="A153" s="18" t="s">
        <v>22</v>
      </c>
      <c r="B153" s="18" t="s">
        <v>123</v>
      </c>
      <c r="C153" s="18" t="s">
        <v>2697</v>
      </c>
      <c r="D153" s="18" t="s">
        <v>2698</v>
      </c>
      <c r="E153" s="18" t="s">
        <v>1653</v>
      </c>
      <c r="F153" s="18">
        <v>18</v>
      </c>
    </row>
    <row r="154" spans="1:6">
      <c r="A154" s="19" t="s">
        <v>22</v>
      </c>
      <c r="B154" s="19" t="s">
        <v>123</v>
      </c>
      <c r="C154" s="19" t="s">
        <v>2375</v>
      </c>
      <c r="D154" s="19" t="s">
        <v>2376</v>
      </c>
      <c r="E154" s="19" t="s">
        <v>280</v>
      </c>
      <c r="F154" s="19">
        <v>6</v>
      </c>
    </row>
    <row r="155" spans="1:6">
      <c r="A155" s="18" t="s">
        <v>22</v>
      </c>
      <c r="B155" s="18" t="s">
        <v>123</v>
      </c>
      <c r="C155" s="18" t="s">
        <v>2377</v>
      </c>
      <c r="D155" s="18" t="s">
        <v>2378</v>
      </c>
      <c r="E155" s="18" t="s">
        <v>279</v>
      </c>
      <c r="F155" s="18">
        <v>2</v>
      </c>
    </row>
    <row r="156" spans="1:6">
      <c r="A156" s="19" t="s">
        <v>22</v>
      </c>
      <c r="B156" s="19" t="s">
        <v>123</v>
      </c>
      <c r="C156" s="19" t="s">
        <v>2699</v>
      </c>
      <c r="D156" s="19" t="s">
        <v>2700</v>
      </c>
      <c r="E156" s="19" t="s">
        <v>2144</v>
      </c>
      <c r="F156" s="19">
        <v>3</v>
      </c>
    </row>
    <row r="157" spans="1:6">
      <c r="A157" s="18" t="s">
        <v>22</v>
      </c>
      <c r="B157" s="18" t="s">
        <v>110</v>
      </c>
      <c r="C157" s="18" t="s">
        <v>2701</v>
      </c>
      <c r="D157" s="18" t="s">
        <v>2702</v>
      </c>
      <c r="E157" s="18" t="s">
        <v>2144</v>
      </c>
      <c r="F157" s="18">
        <v>3</v>
      </c>
    </row>
    <row r="158" spans="1:6">
      <c r="A158" s="19" t="s">
        <v>22</v>
      </c>
      <c r="B158" s="19" t="s">
        <v>112</v>
      </c>
      <c r="C158" s="19" t="s">
        <v>2703</v>
      </c>
      <c r="D158" s="19" t="s">
        <v>2704</v>
      </c>
      <c r="E158" s="19" t="s">
        <v>2705</v>
      </c>
      <c r="F158" s="19">
        <v>6</v>
      </c>
    </row>
    <row r="159" spans="1:6">
      <c r="A159" s="18" t="s">
        <v>22</v>
      </c>
      <c r="B159" s="18" t="s">
        <v>112</v>
      </c>
      <c r="C159" s="18" t="s">
        <v>2706</v>
      </c>
      <c r="D159" s="18" t="s">
        <v>2707</v>
      </c>
      <c r="E159" s="18" t="s">
        <v>2340</v>
      </c>
      <c r="F159" s="18">
        <v>3</v>
      </c>
    </row>
    <row r="160" spans="1:6">
      <c r="A160" s="19" t="s">
        <v>22</v>
      </c>
      <c r="B160" s="19" t="s">
        <v>112</v>
      </c>
      <c r="C160" s="19" t="s">
        <v>2708</v>
      </c>
      <c r="D160" s="19" t="s">
        <v>2709</v>
      </c>
      <c r="E160" s="19" t="s">
        <v>2144</v>
      </c>
      <c r="F160" s="19">
        <v>3</v>
      </c>
    </row>
    <row r="161" spans="1:6">
      <c r="A161" s="18" t="s">
        <v>22</v>
      </c>
      <c r="B161" s="18" t="s">
        <v>112</v>
      </c>
      <c r="C161" s="18" t="s">
        <v>2710</v>
      </c>
      <c r="D161" s="18" t="s">
        <v>2711</v>
      </c>
      <c r="E161" s="18" t="s">
        <v>2340</v>
      </c>
      <c r="F161" s="18">
        <v>5</v>
      </c>
    </row>
    <row r="162" spans="1:6">
      <c r="A162" s="19" t="s">
        <v>22</v>
      </c>
      <c r="B162" s="19" t="s">
        <v>112</v>
      </c>
      <c r="C162" s="19" t="s">
        <v>2712</v>
      </c>
      <c r="D162" s="19" t="s">
        <v>2713</v>
      </c>
      <c r="E162" s="19" t="s">
        <v>2144</v>
      </c>
      <c r="F162" s="19">
        <v>3</v>
      </c>
    </row>
    <row r="163" spans="1:6">
      <c r="A163" s="18" t="s">
        <v>22</v>
      </c>
      <c r="B163" s="18" t="s">
        <v>112</v>
      </c>
      <c r="C163" s="18" t="s">
        <v>2714</v>
      </c>
      <c r="D163" s="18" t="s">
        <v>2715</v>
      </c>
      <c r="E163" s="18" t="s">
        <v>2340</v>
      </c>
      <c r="F163" s="18">
        <v>4</v>
      </c>
    </row>
    <row r="164" spans="1:6">
      <c r="A164" s="19" t="s">
        <v>22</v>
      </c>
      <c r="B164" s="19" t="s">
        <v>112</v>
      </c>
      <c r="C164" s="19" t="s">
        <v>2716</v>
      </c>
      <c r="D164" s="19" t="s">
        <v>2717</v>
      </c>
      <c r="E164" s="19" t="s">
        <v>2144</v>
      </c>
      <c r="F164" s="19">
        <v>3</v>
      </c>
    </row>
    <row r="165" spans="1:6">
      <c r="A165" s="18" t="s">
        <v>22</v>
      </c>
      <c r="B165" s="18" t="s">
        <v>112</v>
      </c>
      <c r="C165" s="18" t="s">
        <v>2138</v>
      </c>
      <c r="D165" s="18" t="s">
        <v>2139</v>
      </c>
      <c r="E165" s="18" t="s">
        <v>279</v>
      </c>
      <c r="F165" s="18">
        <v>2</v>
      </c>
    </row>
    <row r="166" spans="1:6">
      <c r="A166" s="19" t="s">
        <v>22</v>
      </c>
      <c r="B166" s="19" t="s">
        <v>112</v>
      </c>
      <c r="C166" s="19" t="s">
        <v>2718</v>
      </c>
      <c r="D166" s="19" t="s">
        <v>2719</v>
      </c>
      <c r="E166" s="19" t="s">
        <v>2340</v>
      </c>
      <c r="F166" s="19">
        <v>4</v>
      </c>
    </row>
    <row r="167" spans="1:6">
      <c r="A167" s="18" t="s">
        <v>22</v>
      </c>
      <c r="B167" s="18" t="s">
        <v>112</v>
      </c>
      <c r="C167" s="18" t="s">
        <v>2720</v>
      </c>
      <c r="D167" s="18" t="s">
        <v>2721</v>
      </c>
      <c r="E167" s="18" t="s">
        <v>280</v>
      </c>
      <c r="F167" s="18">
        <v>1</v>
      </c>
    </row>
    <row r="168" spans="1:6">
      <c r="A168" s="19" t="s">
        <v>23</v>
      </c>
      <c r="B168" s="19" t="s">
        <v>146</v>
      </c>
      <c r="C168" s="19" t="s">
        <v>2722</v>
      </c>
      <c r="D168" s="19" t="s">
        <v>2723</v>
      </c>
      <c r="E168" s="19" t="s">
        <v>280</v>
      </c>
      <c r="F168" s="19">
        <v>1</v>
      </c>
    </row>
    <row r="169" spans="1:6">
      <c r="A169" s="18" t="s">
        <v>23</v>
      </c>
      <c r="B169" s="18" t="s">
        <v>131</v>
      </c>
      <c r="C169" s="18" t="s">
        <v>2724</v>
      </c>
      <c r="D169" s="18" t="s">
        <v>2725</v>
      </c>
      <c r="E169" s="18" t="s">
        <v>2144</v>
      </c>
      <c r="F169" s="18">
        <v>3</v>
      </c>
    </row>
    <row r="170" spans="1:6">
      <c r="A170" s="19" t="s">
        <v>23</v>
      </c>
      <c r="B170" s="19" t="s">
        <v>125</v>
      </c>
      <c r="C170" s="19" t="s">
        <v>2726</v>
      </c>
      <c r="D170" s="19" t="s">
        <v>2727</v>
      </c>
      <c r="E170" s="19" t="s">
        <v>280</v>
      </c>
      <c r="F170" s="19">
        <v>2</v>
      </c>
    </row>
    <row r="171" spans="1:6">
      <c r="A171" s="18" t="s">
        <v>23</v>
      </c>
      <c r="B171" s="18" t="s">
        <v>125</v>
      </c>
      <c r="C171" s="18" t="s">
        <v>2728</v>
      </c>
      <c r="D171" s="18" t="s">
        <v>2729</v>
      </c>
      <c r="E171" s="18" t="s">
        <v>2144</v>
      </c>
      <c r="F171" s="18">
        <v>3</v>
      </c>
    </row>
    <row r="172" spans="1:6">
      <c r="A172" s="19" t="s">
        <v>23</v>
      </c>
      <c r="B172" s="19" t="s">
        <v>125</v>
      </c>
      <c r="C172" s="19" t="s">
        <v>2730</v>
      </c>
      <c r="D172" s="19" t="s">
        <v>2731</v>
      </c>
      <c r="E172" s="19" t="s">
        <v>280</v>
      </c>
      <c r="F172" s="19">
        <v>6</v>
      </c>
    </row>
    <row r="173" spans="1:6">
      <c r="A173" s="18" t="s">
        <v>23</v>
      </c>
      <c r="B173" s="18" t="s">
        <v>108</v>
      </c>
      <c r="C173" s="18" t="s">
        <v>1971</v>
      </c>
      <c r="D173" s="18" t="s">
        <v>1972</v>
      </c>
      <c r="E173" s="18" t="s">
        <v>280</v>
      </c>
      <c r="F173" s="18">
        <v>1</v>
      </c>
    </row>
    <row r="174" spans="1:6">
      <c r="A174" s="19" t="s">
        <v>23</v>
      </c>
      <c r="B174" s="19" t="s">
        <v>108</v>
      </c>
      <c r="C174" s="19" t="s">
        <v>1927</v>
      </c>
      <c r="D174" s="19" t="s">
        <v>1928</v>
      </c>
      <c r="E174" s="19" t="s">
        <v>279</v>
      </c>
      <c r="F174" s="19">
        <v>3</v>
      </c>
    </row>
    <row r="175" spans="1:6">
      <c r="A175" s="18" t="s">
        <v>23</v>
      </c>
      <c r="B175" s="18" t="s">
        <v>127</v>
      </c>
      <c r="C175" s="18" t="s">
        <v>2732</v>
      </c>
      <c r="D175" s="18" t="s">
        <v>2733</v>
      </c>
      <c r="E175" s="18" t="s">
        <v>2734</v>
      </c>
      <c r="F175" s="18">
        <v>7</v>
      </c>
    </row>
    <row r="176" spans="1:6">
      <c r="A176" s="19" t="s">
        <v>23</v>
      </c>
      <c r="B176" s="19" t="s">
        <v>127</v>
      </c>
      <c r="C176" s="19" t="s">
        <v>2735</v>
      </c>
      <c r="D176" s="19" t="s">
        <v>2736</v>
      </c>
      <c r="E176" s="19" t="s">
        <v>2144</v>
      </c>
      <c r="F176" s="19">
        <v>2</v>
      </c>
    </row>
    <row r="177" spans="1:6">
      <c r="A177" s="18" t="s">
        <v>23</v>
      </c>
      <c r="B177" s="18" t="s">
        <v>127</v>
      </c>
      <c r="C177" s="18" t="s">
        <v>2737</v>
      </c>
      <c r="D177" s="18" t="s">
        <v>2738</v>
      </c>
      <c r="E177" s="18" t="s">
        <v>2405</v>
      </c>
      <c r="F177" s="18">
        <v>5</v>
      </c>
    </row>
    <row r="178" spans="1:6">
      <c r="A178" s="19" t="s">
        <v>23</v>
      </c>
      <c r="B178" s="19" t="s">
        <v>127</v>
      </c>
      <c r="C178" s="19" t="s">
        <v>2739</v>
      </c>
      <c r="D178" s="19" t="s">
        <v>2740</v>
      </c>
      <c r="E178" s="19" t="s">
        <v>279</v>
      </c>
      <c r="F178" s="19">
        <v>4</v>
      </c>
    </row>
    <row r="179" spans="1:6">
      <c r="A179" s="18" t="s">
        <v>23</v>
      </c>
      <c r="B179" s="18" t="s">
        <v>153</v>
      </c>
      <c r="C179" s="18" t="s">
        <v>2741</v>
      </c>
      <c r="D179" s="18" t="s">
        <v>2742</v>
      </c>
      <c r="E179" s="18" t="s">
        <v>2144</v>
      </c>
      <c r="F179" s="18">
        <v>2</v>
      </c>
    </row>
    <row r="180" spans="1:6">
      <c r="A180" s="19" t="s">
        <v>23</v>
      </c>
      <c r="B180" s="19" t="s">
        <v>120</v>
      </c>
      <c r="C180" s="19" t="s">
        <v>2743</v>
      </c>
      <c r="D180" s="19" t="s">
        <v>2744</v>
      </c>
      <c r="E180" s="19" t="s">
        <v>2147</v>
      </c>
      <c r="F180" s="19">
        <v>4</v>
      </c>
    </row>
    <row r="181" spans="1:6">
      <c r="A181" s="18" t="s">
        <v>23</v>
      </c>
      <c r="B181" s="18" t="s">
        <v>120</v>
      </c>
      <c r="C181" s="18" t="s">
        <v>2383</v>
      </c>
      <c r="D181" s="18" t="s">
        <v>2384</v>
      </c>
      <c r="E181" s="18" t="s">
        <v>2147</v>
      </c>
      <c r="F181" s="18">
        <v>3</v>
      </c>
    </row>
    <row r="182" spans="1:6">
      <c r="A182" s="19" t="s">
        <v>23</v>
      </c>
      <c r="B182" s="19" t="s">
        <v>120</v>
      </c>
      <c r="C182" s="19" t="s">
        <v>2745</v>
      </c>
      <c r="D182" s="19" t="s">
        <v>2746</v>
      </c>
      <c r="E182" s="19" t="s">
        <v>280</v>
      </c>
      <c r="F182" s="19">
        <v>3</v>
      </c>
    </row>
    <row r="183" spans="1:6">
      <c r="A183" s="18" t="s">
        <v>23</v>
      </c>
      <c r="B183" s="18" t="s">
        <v>120</v>
      </c>
      <c r="C183" s="18" t="s">
        <v>2747</v>
      </c>
      <c r="D183" s="18" t="s">
        <v>2748</v>
      </c>
      <c r="E183" s="18" t="s">
        <v>279</v>
      </c>
      <c r="F183" s="18">
        <v>2</v>
      </c>
    </row>
    <row r="184" spans="1:6">
      <c r="A184" s="19" t="s">
        <v>23</v>
      </c>
      <c r="B184" s="19" t="s">
        <v>117</v>
      </c>
      <c r="C184" s="19" t="s">
        <v>2749</v>
      </c>
      <c r="D184" s="19" t="s">
        <v>2750</v>
      </c>
      <c r="E184" s="19" t="s">
        <v>2144</v>
      </c>
      <c r="F184" s="19">
        <v>2</v>
      </c>
    </row>
    <row r="185" spans="1:6">
      <c r="A185" s="18" t="s">
        <v>23</v>
      </c>
      <c r="B185" s="18" t="s">
        <v>111</v>
      </c>
      <c r="C185" s="18" t="s">
        <v>2751</v>
      </c>
      <c r="D185" s="18" t="s">
        <v>2752</v>
      </c>
      <c r="E185" s="18" t="s">
        <v>2147</v>
      </c>
      <c r="F185" s="18">
        <v>6</v>
      </c>
    </row>
    <row r="186" spans="1:6">
      <c r="A186" s="19" t="s">
        <v>23</v>
      </c>
      <c r="B186" s="19" t="s">
        <v>138</v>
      </c>
      <c r="C186" s="19" t="s">
        <v>2753</v>
      </c>
      <c r="D186" s="19" t="s">
        <v>2754</v>
      </c>
      <c r="E186" s="19" t="s">
        <v>2144</v>
      </c>
      <c r="F186" s="19">
        <v>5</v>
      </c>
    </row>
    <row r="187" spans="1:6">
      <c r="A187" s="18" t="s">
        <v>23</v>
      </c>
      <c r="B187" s="18" t="s">
        <v>138</v>
      </c>
      <c r="C187" s="18" t="s">
        <v>2755</v>
      </c>
      <c r="D187" s="18" t="s">
        <v>2756</v>
      </c>
      <c r="E187" s="18" t="s">
        <v>2757</v>
      </c>
      <c r="F187" s="18">
        <v>3</v>
      </c>
    </row>
    <row r="188" spans="1:6">
      <c r="A188" s="19" t="s">
        <v>23</v>
      </c>
      <c r="B188" s="19" t="s">
        <v>138</v>
      </c>
      <c r="C188" s="19" t="s">
        <v>2758</v>
      </c>
      <c r="D188" s="19" t="s">
        <v>2759</v>
      </c>
      <c r="E188" s="19" t="s">
        <v>2147</v>
      </c>
      <c r="F188" s="19">
        <v>6</v>
      </c>
    </row>
    <row r="189" spans="1:6">
      <c r="A189" s="18" t="s">
        <v>23</v>
      </c>
      <c r="B189" s="18" t="s">
        <v>138</v>
      </c>
      <c r="C189" s="18" t="s">
        <v>2760</v>
      </c>
      <c r="D189" s="18" t="s">
        <v>2761</v>
      </c>
      <c r="E189" s="18" t="s">
        <v>2144</v>
      </c>
      <c r="F189" s="18">
        <v>2</v>
      </c>
    </row>
    <row r="190" spans="1:6">
      <c r="A190" s="19" t="s">
        <v>23</v>
      </c>
      <c r="B190" s="19" t="s">
        <v>138</v>
      </c>
      <c r="C190" s="19" t="s">
        <v>2408</v>
      </c>
      <c r="D190" s="19" t="s">
        <v>2409</v>
      </c>
      <c r="E190" s="19" t="s">
        <v>2762</v>
      </c>
      <c r="F190" s="19">
        <v>4</v>
      </c>
    </row>
    <row r="191" spans="1:6">
      <c r="A191" s="18" t="s">
        <v>23</v>
      </c>
      <c r="B191" s="18" t="s">
        <v>128</v>
      </c>
      <c r="C191" s="18" t="s">
        <v>2763</v>
      </c>
      <c r="D191" s="18" t="s">
        <v>2764</v>
      </c>
      <c r="E191" s="18" t="s">
        <v>2144</v>
      </c>
      <c r="F191" s="18">
        <v>6</v>
      </c>
    </row>
    <row r="192" spans="1:6">
      <c r="A192" s="19" t="s">
        <v>23</v>
      </c>
      <c r="B192" s="19" t="s">
        <v>119</v>
      </c>
      <c r="C192" s="19" t="s">
        <v>2765</v>
      </c>
      <c r="D192" s="19" t="s">
        <v>2766</v>
      </c>
      <c r="E192" s="19" t="s">
        <v>2144</v>
      </c>
      <c r="F192" s="19">
        <v>2</v>
      </c>
    </row>
    <row r="193" spans="1:6">
      <c r="A193" s="18" t="s">
        <v>23</v>
      </c>
      <c r="B193" s="18" t="s">
        <v>119</v>
      </c>
      <c r="C193" s="18" t="s">
        <v>2387</v>
      </c>
      <c r="D193" s="18" t="s">
        <v>2388</v>
      </c>
      <c r="E193" s="18" t="s">
        <v>2144</v>
      </c>
      <c r="F193" s="18">
        <v>1</v>
      </c>
    </row>
    <row r="194" spans="1:6">
      <c r="A194" s="19" t="s">
        <v>23</v>
      </c>
      <c r="B194" s="19" t="s">
        <v>119</v>
      </c>
      <c r="C194" s="19" t="s">
        <v>2767</v>
      </c>
      <c r="D194" s="19" t="s">
        <v>2768</v>
      </c>
      <c r="E194" s="19" t="s">
        <v>2144</v>
      </c>
      <c r="F194" s="19">
        <v>2</v>
      </c>
    </row>
    <row r="195" spans="1:6">
      <c r="A195" s="18" t="s">
        <v>23</v>
      </c>
      <c r="B195" s="18" t="s">
        <v>121</v>
      </c>
      <c r="C195" s="18" t="s">
        <v>2769</v>
      </c>
      <c r="D195" s="18" t="s">
        <v>2770</v>
      </c>
      <c r="E195" s="18" t="s">
        <v>2147</v>
      </c>
      <c r="F195" s="18">
        <v>7</v>
      </c>
    </row>
    <row r="196" spans="1:6">
      <c r="A196" s="19" t="s">
        <v>23</v>
      </c>
      <c r="B196" s="19" t="s">
        <v>121</v>
      </c>
      <c r="C196" s="19" t="s">
        <v>2771</v>
      </c>
      <c r="D196" s="19" t="s">
        <v>2772</v>
      </c>
      <c r="E196" s="19" t="s">
        <v>279</v>
      </c>
      <c r="F196" s="19">
        <v>1</v>
      </c>
    </row>
    <row r="197" spans="1:6">
      <c r="A197" s="18" t="s">
        <v>23</v>
      </c>
      <c r="B197" s="18" t="s">
        <v>113</v>
      </c>
      <c r="C197" s="18" t="s">
        <v>2773</v>
      </c>
      <c r="D197" s="18" t="s">
        <v>2774</v>
      </c>
      <c r="E197" s="18" t="s">
        <v>279</v>
      </c>
      <c r="F197" s="18">
        <v>2</v>
      </c>
    </row>
    <row r="198" spans="1:6">
      <c r="A198" s="19" t="s">
        <v>23</v>
      </c>
      <c r="B198" s="19" t="s">
        <v>113</v>
      </c>
      <c r="C198" s="19" t="s">
        <v>2775</v>
      </c>
      <c r="D198" s="19" t="s">
        <v>2776</v>
      </c>
      <c r="E198" s="19" t="s">
        <v>279</v>
      </c>
      <c r="F198" s="19">
        <v>4</v>
      </c>
    </row>
    <row r="199" spans="1:6">
      <c r="A199" s="18" t="s">
        <v>23</v>
      </c>
      <c r="B199" s="18" t="s">
        <v>113</v>
      </c>
      <c r="C199" s="18" t="s">
        <v>2777</v>
      </c>
      <c r="D199" s="18" t="s">
        <v>2778</v>
      </c>
      <c r="E199" s="18" t="s">
        <v>280</v>
      </c>
      <c r="F199" s="18">
        <v>1</v>
      </c>
    </row>
    <row r="200" spans="1:6">
      <c r="A200" s="19" t="s">
        <v>23</v>
      </c>
      <c r="B200" s="19" t="s">
        <v>113</v>
      </c>
      <c r="C200" s="19" t="s">
        <v>2389</v>
      </c>
      <c r="D200" s="19" t="s">
        <v>2390</v>
      </c>
      <c r="E200" s="19" t="s">
        <v>279</v>
      </c>
      <c r="F200" s="19">
        <v>3</v>
      </c>
    </row>
    <row r="201" spans="1:6">
      <c r="A201" s="18" t="s">
        <v>23</v>
      </c>
      <c r="B201" s="18" t="s">
        <v>113</v>
      </c>
      <c r="C201" s="18" t="s">
        <v>2779</v>
      </c>
      <c r="D201" s="18" t="s">
        <v>2780</v>
      </c>
      <c r="E201" s="18" t="s">
        <v>279</v>
      </c>
      <c r="F201" s="18">
        <v>4</v>
      </c>
    </row>
    <row r="202" spans="1:6">
      <c r="A202" s="19" t="s">
        <v>23</v>
      </c>
      <c r="B202" s="19" t="s">
        <v>107</v>
      </c>
      <c r="C202" s="19" t="s">
        <v>2781</v>
      </c>
      <c r="D202" s="19" t="s">
        <v>2782</v>
      </c>
      <c r="E202" s="19" t="s">
        <v>2144</v>
      </c>
      <c r="F202" s="19">
        <v>6</v>
      </c>
    </row>
    <row r="203" spans="1:6">
      <c r="A203" s="18" t="s">
        <v>23</v>
      </c>
      <c r="B203" s="18" t="s">
        <v>107</v>
      </c>
      <c r="C203" s="18" t="s">
        <v>2783</v>
      </c>
      <c r="D203" s="18" t="s">
        <v>2784</v>
      </c>
      <c r="E203" s="18" t="s">
        <v>2785</v>
      </c>
      <c r="F203" s="18">
        <v>6</v>
      </c>
    </row>
    <row r="204" spans="1:6">
      <c r="A204" s="19" t="s">
        <v>23</v>
      </c>
      <c r="B204" s="19" t="s">
        <v>107</v>
      </c>
      <c r="C204" s="19" t="s">
        <v>2786</v>
      </c>
      <c r="D204" s="19" t="s">
        <v>2787</v>
      </c>
      <c r="E204" s="19" t="s">
        <v>2144</v>
      </c>
      <c r="F204" s="19">
        <v>3</v>
      </c>
    </row>
    <row r="205" spans="1:6">
      <c r="A205" s="18" t="s">
        <v>23</v>
      </c>
      <c r="B205" s="18" t="s">
        <v>107</v>
      </c>
      <c r="C205" s="18" t="s">
        <v>2788</v>
      </c>
      <c r="D205" s="18" t="s">
        <v>2789</v>
      </c>
      <c r="E205" s="18" t="s">
        <v>279</v>
      </c>
      <c r="F205" s="18">
        <v>1</v>
      </c>
    </row>
    <row r="206" spans="1:6">
      <c r="A206" s="19" t="s">
        <v>23</v>
      </c>
      <c r="B206" s="19" t="s">
        <v>122</v>
      </c>
      <c r="C206" s="19" t="s">
        <v>23</v>
      </c>
      <c r="D206" s="19" t="s">
        <v>2790</v>
      </c>
      <c r="E206" s="19" t="s">
        <v>2144</v>
      </c>
      <c r="F206" s="19">
        <v>3</v>
      </c>
    </row>
    <row r="207" spans="1:6">
      <c r="A207" s="18" t="s">
        <v>23</v>
      </c>
      <c r="B207" s="18" t="s">
        <v>105</v>
      </c>
      <c r="C207" s="18" t="s">
        <v>2791</v>
      </c>
      <c r="D207" s="18" t="s">
        <v>2792</v>
      </c>
      <c r="E207" s="18" t="s">
        <v>2147</v>
      </c>
      <c r="F207" s="18">
        <v>3</v>
      </c>
    </row>
    <row r="208" spans="1:6">
      <c r="A208" s="19" t="s">
        <v>23</v>
      </c>
      <c r="B208" s="19" t="s">
        <v>105</v>
      </c>
      <c r="C208" s="19" t="s">
        <v>2793</v>
      </c>
      <c r="D208" s="19" t="s">
        <v>2794</v>
      </c>
      <c r="E208" s="19" t="s">
        <v>2144</v>
      </c>
      <c r="F208" s="19">
        <v>3</v>
      </c>
    </row>
    <row r="209" spans="1:6">
      <c r="A209" s="18" t="s">
        <v>23</v>
      </c>
      <c r="B209" s="18" t="s">
        <v>105</v>
      </c>
      <c r="C209" s="18" t="s">
        <v>2795</v>
      </c>
      <c r="D209" s="18" t="s">
        <v>2796</v>
      </c>
      <c r="E209" s="18" t="s">
        <v>2144</v>
      </c>
      <c r="F209" s="18">
        <v>3</v>
      </c>
    </row>
    <row r="210" spans="1:6">
      <c r="A210" s="19" t="s">
        <v>23</v>
      </c>
      <c r="B210" s="19" t="s">
        <v>105</v>
      </c>
      <c r="C210" s="19" t="s">
        <v>2797</v>
      </c>
      <c r="D210" s="19" t="s">
        <v>2798</v>
      </c>
      <c r="E210" s="19" t="s">
        <v>2144</v>
      </c>
      <c r="F210" s="19">
        <v>5</v>
      </c>
    </row>
    <row r="211" spans="1:6">
      <c r="A211" s="18" t="s">
        <v>23</v>
      </c>
      <c r="B211" s="18" t="s">
        <v>130</v>
      </c>
      <c r="C211" s="18" t="s">
        <v>2799</v>
      </c>
      <c r="D211" s="18" t="s">
        <v>2800</v>
      </c>
      <c r="E211" s="18" t="s">
        <v>280</v>
      </c>
      <c r="F211" s="18">
        <v>1</v>
      </c>
    </row>
    <row r="212" spans="1:6">
      <c r="A212" s="19" t="s">
        <v>23</v>
      </c>
      <c r="B212" s="19" t="s">
        <v>104</v>
      </c>
      <c r="C212" s="19" t="s">
        <v>2391</v>
      </c>
      <c r="D212" s="19" t="s">
        <v>2392</v>
      </c>
      <c r="E212" s="19" t="s">
        <v>2144</v>
      </c>
      <c r="F212" s="19">
        <v>3</v>
      </c>
    </row>
    <row r="213" spans="1:6">
      <c r="A213" s="18" t="s">
        <v>23</v>
      </c>
      <c r="B213" s="18" t="s">
        <v>104</v>
      </c>
      <c r="C213" s="18" t="s">
        <v>2801</v>
      </c>
      <c r="D213" s="18" t="s">
        <v>2802</v>
      </c>
      <c r="E213" s="18" t="s">
        <v>2147</v>
      </c>
      <c r="F213" s="18">
        <v>3</v>
      </c>
    </row>
    <row r="214" spans="1:6">
      <c r="A214" s="19" t="s">
        <v>23</v>
      </c>
      <c r="B214" s="19" t="s">
        <v>123</v>
      </c>
      <c r="C214" s="19" t="s">
        <v>2803</v>
      </c>
      <c r="D214" s="19" t="s">
        <v>2804</v>
      </c>
      <c r="E214" s="19" t="s">
        <v>2147</v>
      </c>
      <c r="F214" s="19">
        <v>3</v>
      </c>
    </row>
    <row r="215" spans="1:6">
      <c r="A215" s="18" t="s">
        <v>23</v>
      </c>
      <c r="B215" s="18" t="s">
        <v>123</v>
      </c>
      <c r="C215" s="18" t="s">
        <v>2140</v>
      </c>
      <c r="D215" s="18" t="s">
        <v>2141</v>
      </c>
      <c r="E215" s="18" t="s">
        <v>279</v>
      </c>
      <c r="F215" s="18">
        <v>2</v>
      </c>
    </row>
    <row r="216" spans="1:6">
      <c r="A216" s="19" t="s">
        <v>23</v>
      </c>
      <c r="B216" s="19" t="s">
        <v>123</v>
      </c>
      <c r="C216" s="19" t="s">
        <v>2393</v>
      </c>
      <c r="D216" s="19" t="s">
        <v>2394</v>
      </c>
      <c r="E216" s="19" t="s">
        <v>2144</v>
      </c>
      <c r="F216" s="19">
        <v>1</v>
      </c>
    </row>
    <row r="217" spans="1:6">
      <c r="A217" s="18" t="s">
        <v>23</v>
      </c>
      <c r="B217" s="18" t="s">
        <v>123</v>
      </c>
      <c r="C217" s="18" t="s">
        <v>2395</v>
      </c>
      <c r="D217" s="18" t="s">
        <v>2396</v>
      </c>
      <c r="E217" s="18" t="s">
        <v>2144</v>
      </c>
      <c r="F217" s="18">
        <v>1</v>
      </c>
    </row>
    <row r="218" spans="1:6">
      <c r="A218" s="19" t="s">
        <v>23</v>
      </c>
      <c r="B218" s="19" t="s">
        <v>144</v>
      </c>
      <c r="C218" s="19" t="s">
        <v>2805</v>
      </c>
      <c r="D218" s="19" t="s">
        <v>2806</v>
      </c>
      <c r="E218" s="19" t="s">
        <v>2144</v>
      </c>
      <c r="F218" s="19">
        <v>2</v>
      </c>
    </row>
    <row r="219" spans="1:6">
      <c r="A219" s="18" t="s">
        <v>23</v>
      </c>
      <c r="B219" s="18" t="s">
        <v>112</v>
      </c>
      <c r="C219" s="18" t="s">
        <v>2399</v>
      </c>
      <c r="D219" s="18" t="s">
        <v>2400</v>
      </c>
      <c r="E219" s="18" t="s">
        <v>2147</v>
      </c>
      <c r="F219" s="18">
        <v>5</v>
      </c>
    </row>
    <row r="220" spans="1:6">
      <c r="A220" s="19" t="s">
        <v>23</v>
      </c>
      <c r="B220" s="19" t="s">
        <v>112</v>
      </c>
      <c r="C220" s="19" t="s">
        <v>2807</v>
      </c>
      <c r="D220" s="19" t="s">
        <v>2808</v>
      </c>
      <c r="E220" s="19" t="s">
        <v>2147</v>
      </c>
      <c r="F220" s="19">
        <v>4</v>
      </c>
    </row>
    <row r="221" spans="1:6">
      <c r="A221" s="18" t="s">
        <v>23</v>
      </c>
      <c r="B221" s="18" t="s">
        <v>112</v>
      </c>
      <c r="C221" s="18" t="s">
        <v>2809</v>
      </c>
      <c r="D221" s="18" t="s">
        <v>2810</v>
      </c>
      <c r="E221" s="18" t="s">
        <v>280</v>
      </c>
      <c r="F221" s="18">
        <v>1</v>
      </c>
    </row>
    <row r="222" spans="1:6">
      <c r="A222" s="19" t="s">
        <v>23</v>
      </c>
      <c r="B222" s="19" t="s">
        <v>112</v>
      </c>
      <c r="C222" s="19" t="s">
        <v>2811</v>
      </c>
      <c r="D222" s="19" t="s">
        <v>2812</v>
      </c>
      <c r="E222" s="19" t="s">
        <v>2144</v>
      </c>
      <c r="F222" s="19">
        <v>2</v>
      </c>
    </row>
    <row r="223" spans="1:6">
      <c r="A223" s="18" t="s">
        <v>23</v>
      </c>
      <c r="B223" s="18" t="s">
        <v>112</v>
      </c>
      <c r="C223" s="18" t="s">
        <v>2813</v>
      </c>
      <c r="D223" s="18" t="s">
        <v>2814</v>
      </c>
      <c r="E223" s="18" t="s">
        <v>280</v>
      </c>
      <c r="F223" s="18">
        <v>1</v>
      </c>
    </row>
    <row r="224" spans="1:6">
      <c r="A224" s="19" t="s">
        <v>23</v>
      </c>
      <c r="B224" s="19" t="s">
        <v>112</v>
      </c>
      <c r="C224" s="19" t="s">
        <v>2815</v>
      </c>
      <c r="D224" s="19" t="s">
        <v>2816</v>
      </c>
      <c r="E224" s="19" t="s">
        <v>279</v>
      </c>
      <c r="F224" s="19">
        <v>1</v>
      </c>
    </row>
    <row r="225" spans="1:6">
      <c r="A225" s="18" t="s">
        <v>23</v>
      </c>
      <c r="B225" s="18" t="s">
        <v>151</v>
      </c>
      <c r="C225" s="18" t="s">
        <v>2817</v>
      </c>
      <c r="D225" s="18" t="s">
        <v>2818</v>
      </c>
      <c r="E225" s="18" t="s">
        <v>2146</v>
      </c>
      <c r="F225" s="18">
        <v>5</v>
      </c>
    </row>
    <row r="226" spans="1:6">
      <c r="A226" s="19" t="s">
        <v>23</v>
      </c>
      <c r="B226" s="19" t="s">
        <v>151</v>
      </c>
      <c r="C226" s="19" t="s">
        <v>2401</v>
      </c>
      <c r="D226" s="19" t="s">
        <v>2402</v>
      </c>
      <c r="E226" s="19" t="s">
        <v>279</v>
      </c>
      <c r="F226" s="19">
        <v>1</v>
      </c>
    </row>
    <row r="227" spans="1:6">
      <c r="A227" s="18" t="s">
        <v>23</v>
      </c>
      <c r="B227" s="18" t="s">
        <v>148</v>
      </c>
      <c r="C227" s="18" t="s">
        <v>2819</v>
      </c>
      <c r="D227" s="18" t="s">
        <v>2820</v>
      </c>
      <c r="E227" s="18" t="s">
        <v>2821</v>
      </c>
      <c r="F227" s="18">
        <v>4</v>
      </c>
    </row>
    <row r="228" spans="1:6">
      <c r="F228" s="545"/>
    </row>
  </sheetData>
  <autoFilter ref="A1:F227"/>
  <conditionalFormatting sqref="C2:E19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4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4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5:E96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{D5724B7A-5D84-4168-93BC-C5FF9038E148}</x14:id>
        </ext>
      </extLst>
    </cfRule>
  </conditionalFormatting>
  <conditionalFormatting sqref="A55:B96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{0CA19BEE-C364-4DE6-AD78-27A28ECAFC83}</x14:id>
        </ext>
      </extLst>
    </cfRule>
  </conditionalFormatting>
  <conditionalFormatting sqref="C97:E122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{5B712181-A2C4-4B94-B10D-1EB7D62E836B}</x14:id>
        </ext>
      </extLst>
    </cfRule>
  </conditionalFormatting>
  <conditionalFormatting sqref="A97:B122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{C01385F5-87BF-4521-B84E-8FF87353F647}</x14:id>
        </ext>
      </extLst>
    </cfRule>
  </conditionalFormatting>
  <conditionalFormatting sqref="C123:E22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{1F466338-9662-4827-94AD-64D8D2136D77}</x14:id>
        </ext>
      </extLst>
    </cfRule>
  </conditionalFormatting>
  <conditionalFormatting sqref="A123:B22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{77FF95F1-F862-4EE0-9226-AEE41EFFA63C}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C37:E54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A37:B54</xm:sqref>
        </x14:conditionalFormatting>
        <x14:conditionalFormatting xmlns:xm="http://schemas.microsoft.com/office/excel/2006/main">
          <x14:cfRule type="dataBar" id="{D5724B7A-5D84-4168-93BC-C5FF9038E1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C55:E96</xm:sqref>
        </x14:conditionalFormatting>
        <x14:conditionalFormatting xmlns:xm="http://schemas.microsoft.com/office/excel/2006/main">
          <x14:cfRule type="dataBar" id="{0CA19BEE-C364-4DE6-AD78-27A28ECAFC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A55:B96</xm:sqref>
        </x14:conditionalFormatting>
        <x14:conditionalFormatting xmlns:xm="http://schemas.microsoft.com/office/excel/2006/main">
          <x14:cfRule type="dataBar" id="{5B712181-A2C4-4B94-B10D-1EB7D62E83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C97:E122</xm:sqref>
        </x14:conditionalFormatting>
        <x14:conditionalFormatting xmlns:xm="http://schemas.microsoft.com/office/excel/2006/main">
          <x14:cfRule type="dataBar" id="{C01385F5-87BF-4521-B84E-8FF87353F6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A97:B122</xm:sqref>
        </x14:conditionalFormatting>
        <x14:conditionalFormatting xmlns:xm="http://schemas.microsoft.com/office/excel/2006/main">
          <x14:cfRule type="dataBar" id="{1F466338-9662-4827-94AD-64D8D2136D7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C123:E227</xm:sqref>
        </x14:conditionalFormatting>
        <x14:conditionalFormatting xmlns:xm="http://schemas.microsoft.com/office/excel/2006/main">
          <x14:cfRule type="dataBar" id="{77FF95F1-F862-4EE0-9226-AEE41EFFA6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A123:B227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7"/>
  <sheetViews>
    <sheetView showGridLines="0" rightToLeft="1" zoomScale="90" zoomScaleNormal="90" workbookViewId="0">
      <selection activeCell="F1" sqref="F1"/>
    </sheetView>
  </sheetViews>
  <sheetFormatPr defaultColWidth="9.140625" defaultRowHeight="18"/>
  <cols>
    <col min="1" max="1" width="16.28515625" style="20" bestFit="1" customWidth="1"/>
    <col min="2" max="2" width="31.42578125" style="20" bestFit="1" customWidth="1"/>
    <col min="3" max="3" width="25.5703125" style="20" bestFit="1" customWidth="1"/>
    <col min="4" max="4" width="9" style="20" bestFit="1" customWidth="1"/>
    <col min="5" max="5" width="73.42578125" style="20" bestFit="1" customWidth="1"/>
    <col min="6" max="6" width="14.85546875" style="20" bestFit="1" customWidth="1"/>
    <col min="7" max="16384" width="9.140625" style="17"/>
  </cols>
  <sheetData>
    <row r="1" spans="1:6">
      <c r="A1" s="693" t="s">
        <v>281</v>
      </c>
      <c r="B1" s="693" t="s">
        <v>274</v>
      </c>
      <c r="C1" s="693" t="s">
        <v>275</v>
      </c>
      <c r="D1" s="693" t="s">
        <v>276</v>
      </c>
      <c r="E1" s="693" t="s">
        <v>277</v>
      </c>
      <c r="F1" s="693" t="s">
        <v>282</v>
      </c>
    </row>
    <row r="2" spans="1:6">
      <c r="A2" s="18" t="s">
        <v>22</v>
      </c>
      <c r="B2" s="18" t="s">
        <v>106</v>
      </c>
      <c r="C2" s="18" t="s">
        <v>2310</v>
      </c>
      <c r="D2" s="18" t="s">
        <v>2311</v>
      </c>
      <c r="E2" s="22" t="s">
        <v>1767</v>
      </c>
      <c r="F2" s="18" t="s">
        <v>2822</v>
      </c>
    </row>
    <row r="3" spans="1:6">
      <c r="A3" s="19" t="s">
        <v>22</v>
      </c>
      <c r="B3" s="19" t="s">
        <v>125</v>
      </c>
      <c r="C3" s="19" t="s">
        <v>2823</v>
      </c>
      <c r="D3" s="19" t="s">
        <v>2824</v>
      </c>
      <c r="E3" s="23" t="s">
        <v>2090</v>
      </c>
      <c r="F3" s="19" t="s">
        <v>2825</v>
      </c>
    </row>
    <row r="4" spans="1:6">
      <c r="A4" s="18" t="s">
        <v>22</v>
      </c>
      <c r="B4" s="18" t="s">
        <v>125</v>
      </c>
      <c r="C4" s="18" t="s">
        <v>2314</v>
      </c>
      <c r="D4" s="18" t="s">
        <v>2315</v>
      </c>
      <c r="E4" s="22" t="s">
        <v>2309</v>
      </c>
      <c r="F4" s="18" t="s">
        <v>2825</v>
      </c>
    </row>
    <row r="5" spans="1:6">
      <c r="A5" s="19" t="s">
        <v>22</v>
      </c>
      <c r="B5" s="19" t="s">
        <v>125</v>
      </c>
      <c r="C5" s="19" t="s">
        <v>1973</v>
      </c>
      <c r="D5" s="19" t="s">
        <v>1974</v>
      </c>
      <c r="E5" s="23" t="s">
        <v>2309</v>
      </c>
      <c r="F5" s="19" t="s">
        <v>2825</v>
      </c>
    </row>
    <row r="6" spans="1:6">
      <c r="A6" s="18" t="s">
        <v>22</v>
      </c>
      <c r="B6" s="18" t="s">
        <v>108</v>
      </c>
      <c r="C6" s="18" t="s">
        <v>2826</v>
      </c>
      <c r="D6" s="18" t="s">
        <v>2827</v>
      </c>
      <c r="E6" s="22" t="s">
        <v>2090</v>
      </c>
      <c r="F6" s="18" t="s">
        <v>2825</v>
      </c>
    </row>
    <row r="7" spans="1:6">
      <c r="A7" s="19" t="s">
        <v>22</v>
      </c>
      <c r="B7" s="19" t="s">
        <v>117</v>
      </c>
      <c r="C7" s="19" t="s">
        <v>2319</v>
      </c>
      <c r="D7" s="19" t="s">
        <v>2320</v>
      </c>
      <c r="E7" s="23" t="s">
        <v>2090</v>
      </c>
      <c r="F7" s="19" t="s">
        <v>2825</v>
      </c>
    </row>
    <row r="8" spans="1:6">
      <c r="A8" s="18" t="s">
        <v>22</v>
      </c>
      <c r="B8" s="18" t="s">
        <v>117</v>
      </c>
      <c r="C8" s="18" t="s">
        <v>2114</v>
      </c>
      <c r="D8" s="18" t="s">
        <v>2115</v>
      </c>
      <c r="E8" s="22" t="s">
        <v>1653</v>
      </c>
      <c r="F8" s="18" t="s">
        <v>2828</v>
      </c>
    </row>
    <row r="9" spans="1:6">
      <c r="A9" s="19" t="s">
        <v>22</v>
      </c>
      <c r="B9" s="19" t="s">
        <v>111</v>
      </c>
      <c r="C9" s="19" t="s">
        <v>2829</v>
      </c>
      <c r="D9" s="19" t="s">
        <v>2830</v>
      </c>
      <c r="E9" s="23" t="s">
        <v>2145</v>
      </c>
      <c r="F9" s="19" t="s">
        <v>2831</v>
      </c>
    </row>
    <row r="10" spans="1:6" ht="36">
      <c r="A10" s="18" t="s">
        <v>22</v>
      </c>
      <c r="B10" s="18" t="s">
        <v>138</v>
      </c>
      <c r="C10" s="18" t="s">
        <v>2329</v>
      </c>
      <c r="D10" s="18" t="s">
        <v>2330</v>
      </c>
      <c r="E10" s="22" t="s">
        <v>2832</v>
      </c>
      <c r="F10" s="18" t="s">
        <v>2825</v>
      </c>
    </row>
    <row r="11" spans="1:6" ht="36">
      <c r="A11" s="19" t="s">
        <v>22</v>
      </c>
      <c r="B11" s="19" t="s">
        <v>128</v>
      </c>
      <c r="C11" s="19" t="s">
        <v>2118</v>
      </c>
      <c r="D11" s="19" t="s">
        <v>2119</v>
      </c>
      <c r="E11" s="23" t="s">
        <v>2833</v>
      </c>
      <c r="F11" s="19" t="s">
        <v>2834</v>
      </c>
    </row>
    <row r="12" spans="1:6">
      <c r="A12" s="18" t="s">
        <v>22</v>
      </c>
      <c r="B12" s="18" t="s">
        <v>128</v>
      </c>
      <c r="C12" s="18" t="s">
        <v>2835</v>
      </c>
      <c r="D12" s="18" t="s">
        <v>2836</v>
      </c>
      <c r="E12" s="22" t="s">
        <v>2145</v>
      </c>
      <c r="F12" s="18" t="s">
        <v>2831</v>
      </c>
    </row>
    <row r="13" spans="1:6">
      <c r="A13" s="19" t="s">
        <v>22</v>
      </c>
      <c r="B13" s="19" t="s">
        <v>134</v>
      </c>
      <c r="C13" s="19" t="s">
        <v>2336</v>
      </c>
      <c r="D13" s="19" t="s">
        <v>2337</v>
      </c>
      <c r="E13" s="23" t="s">
        <v>2370</v>
      </c>
      <c r="F13" s="19" t="s">
        <v>2837</v>
      </c>
    </row>
    <row r="14" spans="1:6">
      <c r="A14" s="18" t="s">
        <v>22</v>
      </c>
      <c r="B14" s="18" t="s">
        <v>119</v>
      </c>
      <c r="C14" s="18" t="s">
        <v>2838</v>
      </c>
      <c r="D14" s="18" t="s">
        <v>2839</v>
      </c>
      <c r="E14" s="22" t="s">
        <v>2309</v>
      </c>
      <c r="F14" s="18" t="s">
        <v>2825</v>
      </c>
    </row>
    <row r="15" spans="1:6">
      <c r="A15" s="19" t="s">
        <v>22</v>
      </c>
      <c r="B15" s="19" t="s">
        <v>109</v>
      </c>
      <c r="C15" s="19" t="s">
        <v>2099</v>
      </c>
      <c r="D15" s="19" t="s">
        <v>2100</v>
      </c>
      <c r="E15" s="23" t="s">
        <v>2405</v>
      </c>
      <c r="F15" s="19" t="s">
        <v>2837</v>
      </c>
    </row>
    <row r="16" spans="1:6">
      <c r="A16" s="18" t="s">
        <v>22</v>
      </c>
      <c r="B16" s="18" t="s">
        <v>105</v>
      </c>
      <c r="C16" s="18" t="s">
        <v>2130</v>
      </c>
      <c r="D16" s="18" t="s">
        <v>2131</v>
      </c>
      <c r="E16" s="22" t="s">
        <v>2340</v>
      </c>
      <c r="F16" s="18" t="s">
        <v>2840</v>
      </c>
    </row>
    <row r="17" spans="1:6">
      <c r="A17" s="19" t="s">
        <v>22</v>
      </c>
      <c r="B17" s="19" t="s">
        <v>130</v>
      </c>
      <c r="C17" s="19" t="s">
        <v>2359</v>
      </c>
      <c r="D17" s="19" t="s">
        <v>2360</v>
      </c>
      <c r="E17" s="23" t="s">
        <v>1767</v>
      </c>
      <c r="F17" s="19" t="s">
        <v>2825</v>
      </c>
    </row>
    <row r="18" spans="1:6">
      <c r="A18" s="18" t="s">
        <v>22</v>
      </c>
      <c r="B18" s="18" t="s">
        <v>137</v>
      </c>
      <c r="C18" s="18" t="s">
        <v>2841</v>
      </c>
      <c r="D18" s="18" t="s">
        <v>2842</v>
      </c>
      <c r="E18" s="22" t="s">
        <v>2340</v>
      </c>
      <c r="F18" s="18" t="s">
        <v>2822</v>
      </c>
    </row>
    <row r="19" spans="1:6">
      <c r="A19" s="19" t="s">
        <v>22</v>
      </c>
      <c r="B19" s="19" t="s">
        <v>137</v>
      </c>
      <c r="C19" s="19" t="s">
        <v>2843</v>
      </c>
      <c r="D19" s="19" t="s">
        <v>2844</v>
      </c>
      <c r="E19" s="23" t="s">
        <v>2340</v>
      </c>
      <c r="F19" s="19" t="s">
        <v>2840</v>
      </c>
    </row>
    <row r="20" spans="1:6">
      <c r="A20" s="18" t="s">
        <v>22</v>
      </c>
      <c r="B20" s="18" t="s">
        <v>132</v>
      </c>
      <c r="C20" s="18" t="s">
        <v>2845</v>
      </c>
      <c r="D20" s="18" t="s">
        <v>2846</v>
      </c>
      <c r="E20" s="22" t="s">
        <v>2309</v>
      </c>
      <c r="F20" s="18" t="s">
        <v>2825</v>
      </c>
    </row>
    <row r="21" spans="1:6">
      <c r="A21" s="19" t="s">
        <v>22</v>
      </c>
      <c r="B21" s="19" t="s">
        <v>104</v>
      </c>
      <c r="C21" s="19" t="s">
        <v>2847</v>
      </c>
      <c r="D21" s="19" t="s">
        <v>2848</v>
      </c>
      <c r="E21" s="23" t="s">
        <v>2340</v>
      </c>
      <c r="F21" s="19" t="s">
        <v>2837</v>
      </c>
    </row>
    <row r="22" spans="1:6">
      <c r="A22" s="18" t="s">
        <v>22</v>
      </c>
      <c r="B22" s="18" t="s">
        <v>104</v>
      </c>
      <c r="C22" s="18" t="s">
        <v>2406</v>
      </c>
      <c r="D22" s="18" t="s">
        <v>2407</v>
      </c>
      <c r="E22" s="22" t="s">
        <v>2090</v>
      </c>
      <c r="F22" s="18" t="s">
        <v>2849</v>
      </c>
    </row>
    <row r="23" spans="1:6">
      <c r="A23" s="19" t="s">
        <v>22</v>
      </c>
      <c r="B23" s="19" t="s">
        <v>123</v>
      </c>
      <c r="C23" s="19" t="s">
        <v>2373</v>
      </c>
      <c r="D23" s="19" t="s">
        <v>2374</v>
      </c>
      <c r="E23" s="23" t="s">
        <v>1653</v>
      </c>
      <c r="F23" s="19" t="s">
        <v>2850</v>
      </c>
    </row>
    <row r="24" spans="1:6">
      <c r="A24" s="18" t="s">
        <v>22</v>
      </c>
      <c r="B24" s="18" t="s">
        <v>123</v>
      </c>
      <c r="C24" s="18" t="s">
        <v>2379</v>
      </c>
      <c r="D24" s="18" t="s">
        <v>2380</v>
      </c>
      <c r="E24" s="22" t="s">
        <v>2144</v>
      </c>
      <c r="F24" s="18" t="s">
        <v>2825</v>
      </c>
    </row>
    <row r="25" spans="1:6">
      <c r="A25" s="19" t="s">
        <v>22</v>
      </c>
      <c r="B25" s="19" t="s">
        <v>141</v>
      </c>
      <c r="C25" s="19" t="s">
        <v>2381</v>
      </c>
      <c r="D25" s="19" t="s">
        <v>2382</v>
      </c>
      <c r="E25" s="23" t="s">
        <v>1653</v>
      </c>
      <c r="F25" s="19" t="s">
        <v>2851</v>
      </c>
    </row>
    <row r="26" spans="1:6">
      <c r="A26" s="18" t="s">
        <v>23</v>
      </c>
      <c r="B26" s="18" t="s">
        <v>125</v>
      </c>
      <c r="C26" s="18" t="s">
        <v>2852</v>
      </c>
      <c r="D26" s="18" t="s">
        <v>2853</v>
      </c>
      <c r="E26" s="22" t="s">
        <v>1767</v>
      </c>
      <c r="F26" s="18" t="s">
        <v>2825</v>
      </c>
    </row>
    <row r="27" spans="1:6">
      <c r="A27" s="19" t="s">
        <v>23</v>
      </c>
      <c r="B27" s="19" t="s">
        <v>127</v>
      </c>
      <c r="C27" s="19" t="s">
        <v>2854</v>
      </c>
      <c r="D27" s="19" t="s">
        <v>2855</v>
      </c>
      <c r="E27" s="23" t="s">
        <v>2144</v>
      </c>
      <c r="F27" s="19" t="s">
        <v>2825</v>
      </c>
    </row>
    <row r="28" spans="1:6">
      <c r="A28" s="18" t="s">
        <v>23</v>
      </c>
      <c r="B28" s="18" t="s">
        <v>138</v>
      </c>
      <c r="C28" s="18" t="s">
        <v>2385</v>
      </c>
      <c r="D28" s="18" t="s">
        <v>2386</v>
      </c>
      <c r="E28" s="22" t="s">
        <v>2147</v>
      </c>
      <c r="F28" s="18" t="s">
        <v>2837</v>
      </c>
    </row>
    <row r="29" spans="1:6">
      <c r="A29" s="19" t="s">
        <v>23</v>
      </c>
      <c r="B29" s="19" t="s">
        <v>105</v>
      </c>
      <c r="C29" s="19" t="s">
        <v>2856</v>
      </c>
      <c r="D29" s="19" t="s">
        <v>2857</v>
      </c>
      <c r="E29" s="23" t="s">
        <v>2147</v>
      </c>
      <c r="F29" s="19" t="s">
        <v>2837</v>
      </c>
    </row>
    <row r="30" spans="1:6">
      <c r="A30" s="18" t="s">
        <v>23</v>
      </c>
      <c r="B30" s="18" t="s">
        <v>123</v>
      </c>
      <c r="C30" s="18" t="s">
        <v>2858</v>
      </c>
      <c r="D30" s="18" t="s">
        <v>2859</v>
      </c>
      <c r="E30" s="22" t="s">
        <v>2147</v>
      </c>
      <c r="F30" s="18" t="s">
        <v>2837</v>
      </c>
    </row>
    <row r="31" spans="1:6">
      <c r="A31" s="19" t="s">
        <v>23</v>
      </c>
      <c r="B31" s="19" t="s">
        <v>123</v>
      </c>
      <c r="C31" s="19" t="s">
        <v>2860</v>
      </c>
      <c r="D31" s="19" t="s">
        <v>2861</v>
      </c>
      <c r="E31" s="23" t="s">
        <v>2862</v>
      </c>
      <c r="F31" s="19" t="s">
        <v>2837</v>
      </c>
    </row>
    <row r="32" spans="1:6">
      <c r="A32" s="18" t="s">
        <v>23</v>
      </c>
      <c r="B32" s="18" t="s">
        <v>123</v>
      </c>
      <c r="C32" s="18" t="s">
        <v>2863</v>
      </c>
      <c r="D32" s="18" t="s">
        <v>2864</v>
      </c>
      <c r="E32" s="22" t="s">
        <v>2147</v>
      </c>
      <c r="F32" s="18" t="s">
        <v>2825</v>
      </c>
    </row>
    <row r="33" spans="1:6">
      <c r="A33" s="19" t="s">
        <v>23</v>
      </c>
      <c r="B33" s="19" t="s">
        <v>123</v>
      </c>
      <c r="C33" s="19" t="s">
        <v>2865</v>
      </c>
      <c r="D33" s="19" t="s">
        <v>2866</v>
      </c>
      <c r="E33" s="23" t="s">
        <v>2144</v>
      </c>
      <c r="F33" s="19" t="s">
        <v>2831</v>
      </c>
    </row>
    <row r="34" spans="1:6">
      <c r="A34" s="18" t="s">
        <v>23</v>
      </c>
      <c r="B34" s="18" t="s">
        <v>123</v>
      </c>
      <c r="C34" s="18" t="s">
        <v>2867</v>
      </c>
      <c r="D34" s="18" t="s">
        <v>2868</v>
      </c>
      <c r="E34" s="22" t="s">
        <v>2147</v>
      </c>
      <c r="F34" s="18" t="s">
        <v>2834</v>
      </c>
    </row>
    <row r="35" spans="1:6">
      <c r="A35" s="19" t="s">
        <v>23</v>
      </c>
      <c r="B35" s="19" t="s">
        <v>123</v>
      </c>
      <c r="C35" s="19" t="s">
        <v>2397</v>
      </c>
      <c r="D35" s="19" t="s">
        <v>2398</v>
      </c>
      <c r="E35" s="23" t="s">
        <v>2144</v>
      </c>
      <c r="F35" s="19" t="s">
        <v>2837</v>
      </c>
    </row>
    <row r="36" spans="1:6" ht="36">
      <c r="A36" s="18" t="s">
        <v>23</v>
      </c>
      <c r="B36" s="18" t="s">
        <v>141</v>
      </c>
      <c r="C36" s="18" t="s">
        <v>2142</v>
      </c>
      <c r="D36" s="18" t="s">
        <v>2143</v>
      </c>
      <c r="E36" s="22" t="s">
        <v>2869</v>
      </c>
      <c r="F36" s="18" t="s">
        <v>2870</v>
      </c>
    </row>
    <row r="37" spans="1:6">
      <c r="A37" s="19" t="s">
        <v>23</v>
      </c>
      <c r="B37" s="19" t="s">
        <v>112</v>
      </c>
      <c r="C37" s="19" t="s">
        <v>2104</v>
      </c>
      <c r="D37" s="19" t="s">
        <v>2105</v>
      </c>
      <c r="E37" s="23" t="s">
        <v>2147</v>
      </c>
      <c r="F37" s="19" t="s">
        <v>2837</v>
      </c>
    </row>
  </sheetData>
  <conditionalFormatting sqref="A2:A3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{CD52DCAA-A027-4476-AF74-4C36D06C409D}</x14:id>
        </ext>
      </extLst>
    </cfRule>
  </conditionalFormatting>
  <conditionalFormatting sqref="B2:D3 F2:F3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{D82E6280-4551-47B8-A07E-076271A60224}</x14:id>
        </ext>
      </extLst>
    </cfRule>
  </conditionalFormatting>
  <conditionalFormatting sqref="E2:E3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{B859E3B7-A949-4FB9-96FD-27A644805215}</x14:id>
        </ext>
      </extLst>
    </cfRule>
  </conditionalFormatting>
  <conditionalFormatting sqref="A4:A2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4:D29 F4:F29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4:E29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30:A37">
    <cfRule type="dataBar" priority="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{69F0E7B4-D7E7-4818-9DEF-4D46002FC93E}</x14:id>
        </ext>
      </extLst>
    </cfRule>
  </conditionalFormatting>
  <conditionalFormatting sqref="B30:D37 F30:F37">
    <cfRule type="dataBar" priority="3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{B985CDF3-828C-4110-B8DE-8304D9818DD6}</x14:id>
        </ext>
      </extLst>
    </cfRule>
  </conditionalFormatting>
  <conditionalFormatting sqref="E30:E37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{F7F9552F-6272-4719-82E2-30433A7CE9B3}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52DCAA-A027-4476-AF74-4C36D06C40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D82E6280-4551-47B8-A07E-076271A6022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B2:D3 F2:F3</xm:sqref>
        </x14:conditionalFormatting>
        <x14:conditionalFormatting xmlns:xm="http://schemas.microsoft.com/office/excel/2006/main">
          <x14:cfRule type="dataBar" id="{B859E3B7-A949-4FB9-96FD-27A6448052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E2:E3</xm:sqref>
        </x14:conditionalFormatting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A4:A29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B4:D29 F4:F29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E4:E29</xm:sqref>
        </x14:conditionalFormatting>
        <x14:conditionalFormatting xmlns:xm="http://schemas.microsoft.com/office/excel/2006/main">
          <x14:cfRule type="dataBar" id="{69F0E7B4-D7E7-4818-9DEF-4D46002FC93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A30:A37</xm:sqref>
        </x14:conditionalFormatting>
        <x14:conditionalFormatting xmlns:xm="http://schemas.microsoft.com/office/excel/2006/main">
          <x14:cfRule type="dataBar" id="{B985CDF3-828C-4110-B8DE-8304D9818D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B30:D37 F30:F37</xm:sqref>
        </x14:conditionalFormatting>
        <x14:conditionalFormatting xmlns:xm="http://schemas.microsoft.com/office/excel/2006/main">
          <x14:cfRule type="dataBar" id="{F7F9552F-6272-4719-82E2-30433A7CE9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E30:E37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8"/>
  <sheetViews>
    <sheetView showGridLines="0" rightToLeft="1" zoomScale="90" zoomScaleNormal="90" workbookViewId="0">
      <selection activeCell="F1" sqref="F1"/>
    </sheetView>
  </sheetViews>
  <sheetFormatPr defaultColWidth="9.140625" defaultRowHeight="18"/>
  <cols>
    <col min="1" max="1" width="16.28515625" style="20" bestFit="1" customWidth="1"/>
    <col min="2" max="2" width="31.42578125" style="20" bestFit="1" customWidth="1"/>
    <col min="3" max="3" width="19.5703125" style="20" bestFit="1" customWidth="1"/>
    <col min="4" max="4" width="9" style="20" bestFit="1" customWidth="1"/>
    <col min="5" max="5" width="55.85546875" style="20" bestFit="1" customWidth="1"/>
    <col min="6" max="6" width="14.85546875" style="20" bestFit="1" customWidth="1"/>
    <col min="7" max="16384" width="9.140625" style="17"/>
  </cols>
  <sheetData>
    <row r="1" spans="1:6" ht="18.75">
      <c r="A1" s="692" t="s">
        <v>281</v>
      </c>
      <c r="B1" s="692" t="s">
        <v>274</v>
      </c>
      <c r="C1" s="692" t="s">
        <v>275</v>
      </c>
      <c r="D1" s="692" t="s">
        <v>276</v>
      </c>
      <c r="E1" s="692" t="s">
        <v>277</v>
      </c>
      <c r="F1" s="692" t="s">
        <v>282</v>
      </c>
    </row>
    <row r="2" spans="1:6">
      <c r="A2" s="19" t="s">
        <v>22</v>
      </c>
      <c r="B2" s="19" t="s">
        <v>136</v>
      </c>
      <c r="C2" s="19" t="s">
        <v>284</v>
      </c>
      <c r="D2" s="19" t="s">
        <v>285</v>
      </c>
      <c r="E2" s="19" t="s">
        <v>286</v>
      </c>
      <c r="F2" s="24" t="s">
        <v>287</v>
      </c>
    </row>
    <row r="3" spans="1:6">
      <c r="A3" s="18" t="s">
        <v>22</v>
      </c>
      <c r="B3" s="18" t="s">
        <v>108</v>
      </c>
      <c r="C3" s="18" t="s">
        <v>289</v>
      </c>
      <c r="D3" s="18" t="s">
        <v>290</v>
      </c>
      <c r="E3" s="18" t="s">
        <v>288</v>
      </c>
      <c r="F3" s="25" t="s">
        <v>291</v>
      </c>
    </row>
    <row r="4" spans="1:6">
      <c r="A4" s="19" t="s">
        <v>22</v>
      </c>
      <c r="B4" s="19" t="s">
        <v>117</v>
      </c>
      <c r="C4" s="19" t="s">
        <v>2091</v>
      </c>
      <c r="D4" s="19" t="s">
        <v>2092</v>
      </c>
      <c r="E4" s="19" t="s">
        <v>2093</v>
      </c>
      <c r="F4" s="24" t="s">
        <v>2094</v>
      </c>
    </row>
    <row r="5" spans="1:6">
      <c r="A5" s="18" t="s">
        <v>22</v>
      </c>
      <c r="B5" s="18" t="s">
        <v>117</v>
      </c>
      <c r="C5" s="18" t="s">
        <v>2095</v>
      </c>
      <c r="D5" s="18" t="s">
        <v>2096</v>
      </c>
      <c r="E5" s="18" t="s">
        <v>1653</v>
      </c>
      <c r="F5" s="25" t="s">
        <v>2089</v>
      </c>
    </row>
    <row r="6" spans="1:6">
      <c r="A6" s="19" t="s">
        <v>22</v>
      </c>
      <c r="B6" s="19" t="s">
        <v>123</v>
      </c>
      <c r="C6" s="19" t="s">
        <v>2101</v>
      </c>
      <c r="D6" s="19" t="s">
        <v>2102</v>
      </c>
      <c r="E6" s="19" t="s">
        <v>2405</v>
      </c>
      <c r="F6" s="19" t="s">
        <v>2103</v>
      </c>
    </row>
    <row r="7" spans="1:6">
      <c r="A7" s="18" t="s">
        <v>23</v>
      </c>
      <c r="B7" s="18" t="s">
        <v>108</v>
      </c>
      <c r="C7" s="18" t="s">
        <v>1699</v>
      </c>
      <c r="D7" s="18" t="s">
        <v>1698</v>
      </c>
      <c r="E7" s="18" t="s">
        <v>1695</v>
      </c>
      <c r="F7" s="25" t="s">
        <v>1694</v>
      </c>
    </row>
    <row r="8" spans="1:6">
      <c r="A8" s="19" t="s">
        <v>23</v>
      </c>
      <c r="B8" s="19" t="s">
        <v>108</v>
      </c>
      <c r="C8" s="19" t="s">
        <v>1697</v>
      </c>
      <c r="D8" s="19" t="s">
        <v>1696</v>
      </c>
      <c r="E8" s="19" t="s">
        <v>1695</v>
      </c>
      <c r="F8" s="19" t="s">
        <v>1694</v>
      </c>
    </row>
  </sheetData>
  <autoFilter ref="A1:F1"/>
  <conditionalFormatting sqref="A2:D5 F2:F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8:F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{64D8F5EC-2542-4877-8CB0-0ABD5A04B177}</x14:id>
        </ext>
      </extLst>
    </cfRule>
  </conditionalFormatting>
  <conditionalFormatting sqref="A7:D7 F7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{3BB29D17-7E9E-4188-ACD0-BB00231FA311}</x14:id>
        </ext>
      </extLst>
    </cfRule>
  </conditionalFormatting>
  <conditionalFormatting sqref="E7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{1ED9236D-7575-4663-9D64-42E4729B1BBC}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64D8F5EC-2542-4877-8CB0-0ABD5A04B17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  <x14:conditionalFormatting xmlns:xm="http://schemas.microsoft.com/office/excel/2006/main">
          <x14:cfRule type="dataBar" id="{3BB29D17-7E9E-4188-ACD0-BB00231FA31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1ED9236D-7575-4663-9D64-42E4729B1B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D1" sqref="D1"/>
    </sheetView>
  </sheetViews>
  <sheetFormatPr defaultColWidth="9.140625" defaultRowHeight="15"/>
  <cols>
    <col min="1" max="1" width="27.28515625" style="50" customWidth="1"/>
    <col min="2" max="2" width="19" style="50" customWidth="1"/>
    <col min="3" max="3" width="17.85546875" style="50" customWidth="1"/>
    <col min="4" max="4" width="22.7109375" style="50" bestFit="1" customWidth="1"/>
    <col min="5" max="16384" width="9.140625" style="50"/>
  </cols>
  <sheetData>
    <row r="1" spans="1:4" ht="58.5" customHeight="1">
      <c r="A1" s="697" t="s">
        <v>19</v>
      </c>
      <c r="B1" s="698" t="s">
        <v>2872</v>
      </c>
      <c r="C1" s="698" t="s">
        <v>2871</v>
      </c>
      <c r="D1" s="698" t="s">
        <v>461</v>
      </c>
    </row>
    <row r="2" spans="1:4" ht="24" customHeight="1">
      <c r="A2" s="696" t="s">
        <v>22</v>
      </c>
      <c r="B2" s="702">
        <v>166</v>
      </c>
      <c r="C2" s="703">
        <v>24</v>
      </c>
      <c r="D2" s="704">
        <v>5</v>
      </c>
    </row>
    <row r="3" spans="1:4" ht="24" customHeight="1">
      <c r="A3" s="694" t="s">
        <v>23</v>
      </c>
      <c r="B3" s="705">
        <v>60</v>
      </c>
      <c r="C3" s="705">
        <v>12</v>
      </c>
      <c r="D3" s="706">
        <v>2</v>
      </c>
    </row>
    <row r="4" spans="1:4" ht="24" customHeight="1">
      <c r="A4" s="695" t="s">
        <v>48</v>
      </c>
      <c r="B4" s="707">
        <f>B2+B3</f>
        <v>226</v>
      </c>
      <c r="C4" s="707">
        <f>C2+C3</f>
        <v>36</v>
      </c>
      <c r="D4" s="707">
        <f>D2+D3</f>
        <v>7</v>
      </c>
    </row>
    <row r="5" spans="1:4" ht="24" customHeight="1">
      <c r="A5" s="71"/>
      <c r="B5" s="71"/>
      <c r="C5" s="71"/>
      <c r="D5" s="71"/>
    </row>
    <row r="6" spans="1:4">
      <c r="A6" s="698" t="s">
        <v>460</v>
      </c>
      <c r="B6" s="698" t="s">
        <v>459</v>
      </c>
      <c r="C6" s="698" t="s">
        <v>458</v>
      </c>
      <c r="D6" s="71"/>
    </row>
    <row r="7" spans="1:4">
      <c r="A7" s="699" t="s">
        <v>292</v>
      </c>
      <c r="B7" s="708">
        <f>SUM(B4:C4)</f>
        <v>262</v>
      </c>
      <c r="C7" s="709">
        <f t="shared" ref="C7:C13" si="0">B7/$B$7</f>
        <v>1</v>
      </c>
      <c r="D7" s="71"/>
    </row>
    <row r="8" spans="1:4">
      <c r="A8" s="699" t="s">
        <v>279</v>
      </c>
      <c r="B8" s="710">
        <f>31.5+3</f>
        <v>34.5</v>
      </c>
      <c r="C8" s="709">
        <f t="shared" si="0"/>
        <v>0.1316793893129771</v>
      </c>
      <c r="D8" s="71"/>
    </row>
    <row r="9" spans="1:4">
      <c r="A9" s="700" t="s">
        <v>280</v>
      </c>
      <c r="B9" s="710">
        <f>35+4</f>
        <v>39</v>
      </c>
      <c r="C9" s="709">
        <f t="shared" si="0"/>
        <v>0.14885496183206107</v>
      </c>
      <c r="D9" s="71"/>
    </row>
    <row r="10" spans="1:4">
      <c r="A10" s="700" t="s">
        <v>293</v>
      </c>
      <c r="B10" s="711">
        <f>108.5+8.5</f>
        <v>117</v>
      </c>
      <c r="C10" s="709">
        <f t="shared" si="0"/>
        <v>0.44656488549618323</v>
      </c>
      <c r="D10" s="71"/>
    </row>
    <row r="11" spans="1:4">
      <c r="A11" s="700" t="s">
        <v>294</v>
      </c>
      <c r="B11" s="711">
        <f>43.5+15.5</f>
        <v>59</v>
      </c>
      <c r="C11" s="709">
        <f t="shared" si="0"/>
        <v>0.22519083969465647</v>
      </c>
      <c r="D11" s="71"/>
    </row>
    <row r="12" spans="1:4">
      <c r="A12" s="700" t="s">
        <v>295</v>
      </c>
      <c r="B12" s="711">
        <f>5.5+4</f>
        <v>9.5</v>
      </c>
      <c r="C12" s="709">
        <f t="shared" si="0"/>
        <v>3.6259541984732822E-2</v>
      </c>
      <c r="D12" s="71"/>
    </row>
    <row r="13" spans="1:4">
      <c r="A13" s="701" t="s">
        <v>114</v>
      </c>
      <c r="B13" s="712">
        <v>3</v>
      </c>
      <c r="C13" s="713">
        <f t="shared" si="0"/>
        <v>1.1450381679389313E-2</v>
      </c>
      <c r="D13" s="71"/>
    </row>
    <row r="15" spans="1:4">
      <c r="A15" s="1330" t="s">
        <v>2260</v>
      </c>
      <c r="B15" s="1330"/>
      <c r="C15" s="1330"/>
    </row>
    <row r="16" spans="1:4">
      <c r="A16" s="715" t="s">
        <v>460</v>
      </c>
      <c r="B16" s="715" t="s">
        <v>459</v>
      </c>
      <c r="C16" s="715" t="s">
        <v>458</v>
      </c>
    </row>
    <row r="17" spans="1:3">
      <c r="A17" s="717" t="s">
        <v>293</v>
      </c>
      <c r="B17" s="718">
        <v>117</v>
      </c>
      <c r="C17" s="714">
        <v>0.44656488549618323</v>
      </c>
    </row>
    <row r="18" spans="1:3">
      <c r="A18" s="717" t="s">
        <v>294</v>
      </c>
      <c r="B18" s="718">
        <v>59</v>
      </c>
      <c r="C18" s="714">
        <v>0.22519083969465647</v>
      </c>
    </row>
    <row r="19" spans="1:3">
      <c r="A19" s="716" t="s">
        <v>280</v>
      </c>
      <c r="B19" s="705">
        <v>39</v>
      </c>
      <c r="C19" s="714">
        <v>0.14885496183206107</v>
      </c>
    </row>
    <row r="20" spans="1:3">
      <c r="A20" s="717" t="s">
        <v>279</v>
      </c>
      <c r="B20" s="718">
        <v>34.5</v>
      </c>
      <c r="C20" s="714">
        <v>0.1316793893129771</v>
      </c>
    </row>
    <row r="21" spans="1:3">
      <c r="A21" s="717" t="s">
        <v>295</v>
      </c>
      <c r="B21" s="996">
        <v>9.5</v>
      </c>
      <c r="C21" s="714">
        <v>3.6259541984732822E-2</v>
      </c>
    </row>
    <row r="22" spans="1:3">
      <c r="A22" s="717" t="s">
        <v>114</v>
      </c>
      <c r="B22" s="718">
        <v>3</v>
      </c>
      <c r="C22" s="714">
        <v>1.1450381679389313E-2</v>
      </c>
    </row>
  </sheetData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C35"/>
  <sheetViews>
    <sheetView rightToLeft="1" zoomScaleNormal="100" workbookViewId="0">
      <selection activeCell="D3" sqref="D3"/>
    </sheetView>
  </sheetViews>
  <sheetFormatPr defaultColWidth="9.140625" defaultRowHeight="21" customHeight="1"/>
  <cols>
    <col min="1" max="1" width="12" style="29" customWidth="1"/>
    <col min="2" max="2" width="18.5703125" style="29" customWidth="1"/>
    <col min="3" max="3" width="9.85546875" style="29" customWidth="1"/>
    <col min="4" max="4" width="10.140625" style="29" customWidth="1"/>
    <col min="5" max="6" width="9.42578125" style="29" customWidth="1"/>
    <col min="7" max="7" width="9.28515625" style="29" customWidth="1"/>
    <col min="8" max="8" width="9" style="29" customWidth="1"/>
    <col min="9" max="9" width="8.85546875" style="29" customWidth="1"/>
    <col min="10" max="10" width="9.5703125" style="29" customWidth="1"/>
    <col min="11" max="11" width="10.28515625" style="29" customWidth="1"/>
    <col min="12" max="12" width="9.28515625" style="29" customWidth="1"/>
    <col min="13" max="13" width="9.7109375" style="29" customWidth="1"/>
    <col min="14" max="14" width="9.28515625" style="29" customWidth="1"/>
    <col min="15" max="15" width="10.28515625" style="29" customWidth="1"/>
    <col min="16" max="18" width="9.5703125" style="29" customWidth="1"/>
    <col min="19" max="22" width="9.140625" style="29"/>
    <col min="23" max="28" width="9.42578125" style="29" customWidth="1"/>
    <col min="29" max="16384" width="9.140625" style="29"/>
  </cols>
  <sheetData>
    <row r="1" spans="1:29" ht="18.75" customHeight="1" thickBot="1">
      <c r="A1" s="80"/>
      <c r="B1" s="80"/>
      <c r="C1" s="1023" t="s">
        <v>1</v>
      </c>
      <c r="D1" s="1023" t="s">
        <v>203</v>
      </c>
      <c r="E1" s="1023" t="s">
        <v>3</v>
      </c>
      <c r="F1" s="1023" t="s">
        <v>202</v>
      </c>
      <c r="G1" s="1023" t="s">
        <v>5</v>
      </c>
      <c r="H1" s="1023" t="s">
        <v>201</v>
      </c>
      <c r="I1" s="1023" t="s">
        <v>7</v>
      </c>
      <c r="J1" s="1023" t="s">
        <v>8</v>
      </c>
      <c r="K1" s="1023" t="s">
        <v>9</v>
      </c>
      <c r="L1" s="1023" t="s">
        <v>199</v>
      </c>
      <c r="M1" s="1023" t="s">
        <v>11</v>
      </c>
      <c r="N1" s="1023" t="s">
        <v>12</v>
      </c>
      <c r="O1" s="1023" t="s">
        <v>49</v>
      </c>
      <c r="P1" s="1023" t="s">
        <v>200</v>
      </c>
      <c r="Q1" s="1023" t="s">
        <v>1508</v>
      </c>
      <c r="R1" s="1023" t="s">
        <v>1537</v>
      </c>
      <c r="S1" s="1023" t="s">
        <v>1587</v>
      </c>
      <c r="T1" s="1023" t="s">
        <v>1643</v>
      </c>
      <c r="U1" s="1023" t="s">
        <v>1673</v>
      </c>
      <c r="V1" s="1023" t="s">
        <v>1441</v>
      </c>
      <c r="W1" s="1023" t="s">
        <v>1768</v>
      </c>
      <c r="X1" s="1023" t="s">
        <v>1898</v>
      </c>
      <c r="Y1" s="1023" t="s">
        <v>1443</v>
      </c>
      <c r="Z1" s="1023" t="s">
        <v>2012</v>
      </c>
      <c r="AA1" s="1023" t="s">
        <v>2035</v>
      </c>
      <c r="AB1" s="1023" t="s">
        <v>2192</v>
      </c>
      <c r="AC1" s="1023" t="s">
        <v>2414</v>
      </c>
    </row>
    <row r="2" spans="1:29" ht="26.25" customHeight="1" thickTop="1">
      <c r="A2" s="206" t="s">
        <v>19</v>
      </c>
      <c r="B2" s="206" t="s">
        <v>20</v>
      </c>
      <c r="C2" s="1015" t="s">
        <v>21</v>
      </c>
      <c r="D2" s="1015" t="s">
        <v>21</v>
      </c>
      <c r="E2" s="1015" t="s">
        <v>21</v>
      </c>
      <c r="F2" s="1015" t="s">
        <v>21</v>
      </c>
      <c r="G2" s="1015" t="s">
        <v>21</v>
      </c>
      <c r="H2" s="1015" t="s">
        <v>21</v>
      </c>
      <c r="I2" s="1015" t="s">
        <v>21</v>
      </c>
      <c r="J2" s="1015" t="s">
        <v>21</v>
      </c>
      <c r="K2" s="1015" t="s">
        <v>21</v>
      </c>
      <c r="L2" s="1015" t="s">
        <v>21</v>
      </c>
      <c r="M2" s="1015" t="s">
        <v>21</v>
      </c>
      <c r="N2" s="1015" t="s">
        <v>21</v>
      </c>
      <c r="O2" s="1015" t="s">
        <v>21</v>
      </c>
      <c r="P2" s="1015" t="s">
        <v>21</v>
      </c>
      <c r="Q2" s="1015" t="s">
        <v>21</v>
      </c>
      <c r="R2" s="1015" t="s">
        <v>21</v>
      </c>
      <c r="S2" s="1015" t="s">
        <v>21</v>
      </c>
      <c r="T2" s="1015" t="s">
        <v>21</v>
      </c>
      <c r="U2" s="1015" t="s">
        <v>21</v>
      </c>
      <c r="V2" s="1015" t="s">
        <v>21</v>
      </c>
      <c r="W2" s="1015" t="s">
        <v>21</v>
      </c>
      <c r="X2" s="1015" t="s">
        <v>21</v>
      </c>
      <c r="Y2" s="1015" t="s">
        <v>21</v>
      </c>
      <c r="Z2" s="1015" t="s">
        <v>21</v>
      </c>
      <c r="AA2" s="1015" t="s">
        <v>21</v>
      </c>
      <c r="AB2" s="1015" t="s">
        <v>21</v>
      </c>
      <c r="AC2" s="1150" t="s">
        <v>21</v>
      </c>
    </row>
    <row r="3" spans="1:29" ht="17.25" customHeight="1">
      <c r="A3" s="1163" t="s">
        <v>22</v>
      </c>
      <c r="B3" s="206" t="s">
        <v>24</v>
      </c>
      <c r="C3" s="93">
        <v>4292.6508199999998</v>
      </c>
      <c r="D3" s="93">
        <v>4271.5053200000002</v>
      </c>
      <c r="E3" s="93">
        <v>4238.6443099999997</v>
      </c>
      <c r="F3" s="93">
        <v>5327.9710999999998</v>
      </c>
      <c r="G3" s="93">
        <v>5183.5369899999996</v>
      </c>
      <c r="H3" s="93">
        <v>6801.3975499999997</v>
      </c>
      <c r="I3" s="93">
        <v>7666.98909</v>
      </c>
      <c r="J3" s="93">
        <v>9420.3474399999996</v>
      </c>
      <c r="K3" s="93">
        <v>8781.8461599999991</v>
      </c>
      <c r="L3" s="93">
        <v>7595.8284700000004</v>
      </c>
      <c r="M3" s="93">
        <v>8038.5159199999998</v>
      </c>
      <c r="N3" s="93">
        <v>7631.7402099999999</v>
      </c>
      <c r="O3" s="93">
        <v>8984.9862300000004</v>
      </c>
      <c r="P3" s="93">
        <v>10089.9128</v>
      </c>
      <c r="Q3" s="93">
        <v>10062.026900000001</v>
      </c>
      <c r="R3" s="93">
        <v>10729.5906</v>
      </c>
      <c r="S3" s="93">
        <v>11508.356900000001</v>
      </c>
      <c r="T3" s="93">
        <v>11437.399100000001</v>
      </c>
      <c r="U3" s="93">
        <v>12878.065500000001</v>
      </c>
      <c r="V3" s="93">
        <v>13641.2307</v>
      </c>
      <c r="W3" s="93">
        <v>13117.873</v>
      </c>
      <c r="X3" s="93">
        <v>14835.0236</v>
      </c>
      <c r="Y3" s="93">
        <v>17353.607899999999</v>
      </c>
      <c r="Z3" s="93">
        <v>19695.6391</v>
      </c>
      <c r="AA3" s="93">
        <v>20292.9493</v>
      </c>
      <c r="AB3" s="93">
        <v>27260.916099999999</v>
      </c>
      <c r="AC3" s="93">
        <v>40479.582999999999</v>
      </c>
    </row>
    <row r="4" spans="1:29" ht="17.25" customHeight="1">
      <c r="A4" s="1164"/>
      <c r="B4" s="206" t="s">
        <v>25</v>
      </c>
      <c r="C4" s="93">
        <v>86081.770199999999</v>
      </c>
      <c r="D4" s="93">
        <v>85551.720100000006</v>
      </c>
      <c r="E4" s="93">
        <v>85372.268100000001</v>
      </c>
      <c r="F4" s="93">
        <v>98476.154200000004</v>
      </c>
      <c r="G4" s="93">
        <v>98388.611099999995</v>
      </c>
      <c r="H4" s="93">
        <v>125760.16800000001</v>
      </c>
      <c r="I4" s="93">
        <v>146264.02100000001</v>
      </c>
      <c r="J4" s="93">
        <v>171782.35200000001</v>
      </c>
      <c r="K4" s="93">
        <v>159802.747</v>
      </c>
      <c r="L4" s="93">
        <v>141205.76000000001</v>
      </c>
      <c r="M4" s="93">
        <v>148227.45600000001</v>
      </c>
      <c r="N4" s="93">
        <v>141112.633</v>
      </c>
      <c r="O4" s="93">
        <v>161030.94699999999</v>
      </c>
      <c r="P4" s="93">
        <v>184182.52299999999</v>
      </c>
      <c r="Q4" s="93">
        <v>192759.57699999999</v>
      </c>
      <c r="R4" s="93">
        <v>209497.04500000001</v>
      </c>
      <c r="S4" s="93">
        <v>227165.62899999999</v>
      </c>
      <c r="T4" s="93">
        <v>238561.00899999999</v>
      </c>
      <c r="U4" s="93">
        <v>270769.11300000001</v>
      </c>
      <c r="V4" s="93">
        <v>275883.66800000001</v>
      </c>
      <c r="W4" s="93">
        <v>273210.48200000002</v>
      </c>
      <c r="X4" s="93">
        <v>316589.77500000002</v>
      </c>
      <c r="Y4" s="93">
        <v>367714.848</v>
      </c>
      <c r="Z4" s="93">
        <v>429635.09299999999</v>
      </c>
      <c r="AA4" s="93">
        <v>458032.47700000001</v>
      </c>
      <c r="AB4" s="93">
        <v>610701.24</v>
      </c>
      <c r="AC4" s="93">
        <v>864067.71400000004</v>
      </c>
    </row>
    <row r="5" spans="1:29" ht="17.25" customHeight="1">
      <c r="A5" s="1164"/>
      <c r="B5" s="206" t="s">
        <v>26</v>
      </c>
      <c r="C5" s="93">
        <v>12854.6999</v>
      </c>
      <c r="D5" s="93">
        <v>12443.6412</v>
      </c>
      <c r="E5" s="93">
        <v>12713.923500000001</v>
      </c>
      <c r="F5" s="93">
        <v>13413.7153</v>
      </c>
      <c r="G5" s="93">
        <v>13066.59</v>
      </c>
      <c r="H5" s="93">
        <v>14190.0818</v>
      </c>
      <c r="I5" s="93">
        <v>19740.047600000002</v>
      </c>
      <c r="J5" s="93">
        <v>20435.253499999999</v>
      </c>
      <c r="K5" s="93">
        <v>19853.051200000002</v>
      </c>
      <c r="L5" s="93">
        <v>18759.8037</v>
      </c>
      <c r="M5" s="93">
        <v>20632.131600000001</v>
      </c>
      <c r="N5" s="93">
        <v>20863.252100000002</v>
      </c>
      <c r="O5" s="93">
        <v>23012.071800000002</v>
      </c>
      <c r="P5" s="93">
        <v>28325.492600000001</v>
      </c>
      <c r="Q5" s="93">
        <v>32920.703399999999</v>
      </c>
      <c r="R5" s="93">
        <v>38496.313199999997</v>
      </c>
      <c r="S5" s="93">
        <v>40644.124400000001</v>
      </c>
      <c r="T5" s="93">
        <v>48339.8465</v>
      </c>
      <c r="U5" s="93">
        <v>58808.279000000002</v>
      </c>
      <c r="V5" s="93">
        <v>54848.3105</v>
      </c>
      <c r="W5" s="93">
        <v>58684.501499999998</v>
      </c>
      <c r="X5" s="93">
        <v>74726.587499999994</v>
      </c>
      <c r="Y5" s="93">
        <v>85455.527000000002</v>
      </c>
      <c r="Z5" s="93">
        <v>103706.833</v>
      </c>
      <c r="AA5" s="93">
        <v>117812.573</v>
      </c>
      <c r="AB5" s="93">
        <v>158319.42000000001</v>
      </c>
      <c r="AC5" s="93">
        <v>213223.33199999999</v>
      </c>
    </row>
    <row r="6" spans="1:29" ht="17.25" customHeight="1">
      <c r="A6" s="1164"/>
      <c r="B6" s="206" t="s">
        <v>27</v>
      </c>
      <c r="C6" s="93">
        <v>30533.6188</v>
      </c>
      <c r="D6" s="93">
        <v>30279.281900000002</v>
      </c>
      <c r="E6" s="93">
        <v>29677.914100000002</v>
      </c>
      <c r="F6" s="93">
        <v>33290.870000000003</v>
      </c>
      <c r="G6" s="93">
        <v>31930.2107</v>
      </c>
      <c r="H6" s="93">
        <v>40140.760799999996</v>
      </c>
      <c r="I6" s="93">
        <v>46920.139799999997</v>
      </c>
      <c r="J6" s="93">
        <v>54695.414299999997</v>
      </c>
      <c r="K6" s="93">
        <v>51171.512199999997</v>
      </c>
      <c r="L6" s="93">
        <v>45372.606699999997</v>
      </c>
      <c r="M6" s="93">
        <v>47999.583899999998</v>
      </c>
      <c r="N6" s="93">
        <v>45589.952100000002</v>
      </c>
      <c r="O6" s="93">
        <v>51522.765399999997</v>
      </c>
      <c r="P6" s="93">
        <v>58900.006600000001</v>
      </c>
      <c r="Q6" s="93">
        <v>61643.066800000001</v>
      </c>
      <c r="R6" s="93">
        <v>66450.537100000001</v>
      </c>
      <c r="S6" s="93">
        <v>68698.239000000001</v>
      </c>
      <c r="T6" s="93">
        <v>71894.621899999998</v>
      </c>
      <c r="U6" s="93">
        <v>81196.890400000004</v>
      </c>
      <c r="V6" s="93">
        <v>82607.062399999995</v>
      </c>
      <c r="W6" s="93">
        <v>81709.298699999999</v>
      </c>
      <c r="X6" s="93">
        <v>94715.743900000001</v>
      </c>
      <c r="Y6" s="93">
        <v>109369.424</v>
      </c>
      <c r="Z6" s="93">
        <v>127714.24099999999</v>
      </c>
      <c r="AA6" s="93">
        <v>136699.09400000001</v>
      </c>
      <c r="AB6" s="93">
        <v>183856.23300000001</v>
      </c>
      <c r="AC6" s="93">
        <v>262199.364</v>
      </c>
    </row>
    <row r="7" spans="1:29" ht="17.25" customHeight="1">
      <c r="A7" s="1164"/>
      <c r="B7" s="206" t="s">
        <v>28</v>
      </c>
      <c r="C7" s="93">
        <v>17271.356500000002</v>
      </c>
      <c r="D7" s="93">
        <v>16734.8406</v>
      </c>
      <c r="E7" s="93">
        <v>17296.1227</v>
      </c>
      <c r="F7" s="93">
        <v>18519.798599999998</v>
      </c>
      <c r="G7" s="93">
        <v>18438.546600000001</v>
      </c>
      <c r="H7" s="93">
        <v>20050.939600000002</v>
      </c>
      <c r="I7" s="93">
        <v>27930.500800000002</v>
      </c>
      <c r="J7" s="93">
        <v>28941.569299999999</v>
      </c>
      <c r="K7" s="93">
        <v>28164.798699999999</v>
      </c>
      <c r="L7" s="93">
        <v>26636.888800000001</v>
      </c>
      <c r="M7" s="93">
        <v>29335.092799999999</v>
      </c>
      <c r="N7" s="93">
        <v>29756.403399999999</v>
      </c>
      <c r="O7" s="93">
        <v>32968.792800000003</v>
      </c>
      <c r="P7" s="93">
        <v>40652.693800000001</v>
      </c>
      <c r="Q7" s="93">
        <v>47534.928399999997</v>
      </c>
      <c r="R7" s="93">
        <v>56261.366399999999</v>
      </c>
      <c r="S7" s="93">
        <v>60369.227800000001</v>
      </c>
      <c r="T7" s="93">
        <v>72125.413700000005</v>
      </c>
      <c r="U7" s="93">
        <v>87852.430099999998</v>
      </c>
      <c r="V7" s="93">
        <v>81993.450500000006</v>
      </c>
      <c r="W7" s="93">
        <v>87779.533299999996</v>
      </c>
      <c r="X7" s="93">
        <v>111891.461</v>
      </c>
      <c r="Y7" s="93">
        <v>128090.992</v>
      </c>
      <c r="Z7" s="93">
        <v>155685.06400000001</v>
      </c>
      <c r="AA7" s="93">
        <v>177080.4</v>
      </c>
      <c r="AB7" s="93">
        <v>238107.38</v>
      </c>
      <c r="AC7" s="93">
        <v>322025.44900000002</v>
      </c>
    </row>
    <row r="8" spans="1:29" ht="17.25" customHeight="1">
      <c r="A8" s="1164"/>
      <c r="B8" s="206" t="s">
        <v>45</v>
      </c>
      <c r="C8" s="93">
        <v>96289.987200000003</v>
      </c>
      <c r="D8" s="93">
        <v>95523.894499999995</v>
      </c>
      <c r="E8" s="93">
        <v>95227.471099999995</v>
      </c>
      <c r="F8" s="93">
        <v>108872.856</v>
      </c>
      <c r="G8" s="93">
        <v>108830.777</v>
      </c>
      <c r="H8" s="93">
        <v>136910.603</v>
      </c>
      <c r="I8" s="93">
        <v>160538.23000000001</v>
      </c>
      <c r="J8" s="93">
        <v>187778.921</v>
      </c>
      <c r="K8" s="93">
        <v>175713.14499999999</v>
      </c>
      <c r="L8" s="93">
        <v>156083.147</v>
      </c>
      <c r="M8" s="93">
        <v>165575.09599999999</v>
      </c>
      <c r="N8" s="93">
        <v>157387.48800000001</v>
      </c>
      <c r="O8" s="93">
        <v>178659.04699999999</v>
      </c>
      <c r="P8" s="93">
        <v>204375.30300000001</v>
      </c>
      <c r="Q8" s="93">
        <v>215091.614</v>
      </c>
      <c r="R8" s="93">
        <v>234879.41099999999</v>
      </c>
      <c r="S8" s="93">
        <v>253056.791</v>
      </c>
      <c r="T8" s="93">
        <v>266127.20699999999</v>
      </c>
      <c r="U8" s="93">
        <v>302103.54800000001</v>
      </c>
      <c r="V8" s="93">
        <v>308314.88</v>
      </c>
      <c r="W8" s="93">
        <v>304997.00400000002</v>
      </c>
      <c r="X8" s="93">
        <v>353996.72100000002</v>
      </c>
      <c r="Y8" s="93">
        <v>409807.77100000001</v>
      </c>
      <c r="Z8" s="93">
        <v>478755.66399999999</v>
      </c>
      <c r="AA8" s="93">
        <v>512900.47200000001</v>
      </c>
      <c r="AB8" s="93">
        <v>690036.94700000004</v>
      </c>
      <c r="AC8" s="93">
        <v>986759.20200000005</v>
      </c>
    </row>
    <row r="9" spans="1:29" ht="17.25" customHeight="1">
      <c r="A9" s="1165"/>
      <c r="B9" s="206" t="s">
        <v>29</v>
      </c>
      <c r="C9" s="93">
        <v>4036.2802700000002</v>
      </c>
      <c r="D9" s="93">
        <v>4029.7515199999998</v>
      </c>
      <c r="E9" s="93">
        <v>3999.6615000000002</v>
      </c>
      <c r="F9" s="93">
        <v>4636.1419299999998</v>
      </c>
      <c r="G9" s="93">
        <v>4605.2127899999996</v>
      </c>
      <c r="H9" s="93">
        <v>5991.2206999999999</v>
      </c>
      <c r="I9" s="93">
        <v>6872.1514800000004</v>
      </c>
      <c r="J9" s="93">
        <v>8316.0057799999995</v>
      </c>
      <c r="K9" s="93">
        <v>7719.5627199999999</v>
      </c>
      <c r="L9" s="93">
        <v>6737.3720000000003</v>
      </c>
      <c r="M9" s="93">
        <v>7104.78442</v>
      </c>
      <c r="N9" s="93">
        <v>6697.2226199999996</v>
      </c>
      <c r="O9" s="93">
        <v>7668.2855799999998</v>
      </c>
      <c r="P9" s="93">
        <v>8656.2180800000006</v>
      </c>
      <c r="Q9" s="93">
        <v>8880.5226600000005</v>
      </c>
      <c r="R9" s="93">
        <v>9539.6723600000005</v>
      </c>
      <c r="S9" s="93">
        <v>10306.939</v>
      </c>
      <c r="T9" s="93">
        <v>10520.113799999999</v>
      </c>
      <c r="U9" s="93">
        <v>11715.042299999999</v>
      </c>
      <c r="V9" s="93">
        <v>12362.283600000001</v>
      </c>
      <c r="W9" s="93">
        <v>11879.990100000001</v>
      </c>
      <c r="X9" s="93">
        <v>13435.277700000001</v>
      </c>
      <c r="Y9" s="93">
        <v>15654.8706</v>
      </c>
      <c r="Z9" s="93">
        <v>18005.614699999998</v>
      </c>
      <c r="AA9" s="93">
        <v>18627.5484</v>
      </c>
      <c r="AB9" s="93">
        <v>25037.354500000001</v>
      </c>
      <c r="AC9" s="93">
        <v>36657.981800000001</v>
      </c>
    </row>
    <row r="10" spans="1:29" ht="17.25" customHeight="1">
      <c r="A10" s="206" t="s">
        <v>23</v>
      </c>
      <c r="B10" s="206" t="s">
        <v>30</v>
      </c>
      <c r="C10" s="93">
        <v>1096.5999999999999</v>
      </c>
      <c r="D10" s="93">
        <v>1063.8</v>
      </c>
      <c r="E10" s="93">
        <v>1106.7</v>
      </c>
      <c r="F10" s="93">
        <v>1241.6081300000001</v>
      </c>
      <c r="G10" s="93">
        <v>1222.3439800000001</v>
      </c>
      <c r="H10" s="93">
        <v>1553.2737299999999</v>
      </c>
      <c r="I10" s="93">
        <v>1878.67867</v>
      </c>
      <c r="J10" s="93">
        <v>2102.4126999999999</v>
      </c>
      <c r="K10" s="93">
        <v>1907.9493299999999</v>
      </c>
      <c r="L10" s="93">
        <v>1790.99506</v>
      </c>
      <c r="M10" s="93">
        <v>1992.07088</v>
      </c>
      <c r="N10" s="93">
        <v>1965.19939</v>
      </c>
      <c r="O10" s="93">
        <v>2257.8648800000001</v>
      </c>
      <c r="P10" s="93">
        <v>2477.8316399999999</v>
      </c>
      <c r="Q10" s="93">
        <v>2644.4414000000002</v>
      </c>
      <c r="R10" s="93">
        <v>2978.1265600000002</v>
      </c>
      <c r="S10" s="93">
        <v>3274.7777999999998</v>
      </c>
      <c r="T10" s="93">
        <v>3579.3231300000002</v>
      </c>
      <c r="U10" s="93">
        <v>4017.0419900000002</v>
      </c>
      <c r="V10" s="93">
        <v>3804.8788</v>
      </c>
      <c r="W10" s="93">
        <v>3950.0976500000002</v>
      </c>
      <c r="X10" s="93">
        <v>4558.98369</v>
      </c>
      <c r="Y10" s="93">
        <v>5301.0109400000001</v>
      </c>
      <c r="Z10" s="93">
        <v>6206.6688800000002</v>
      </c>
      <c r="AA10" s="93">
        <v>6591.3407699999998</v>
      </c>
      <c r="AB10" s="93">
        <v>8583.1783799999994</v>
      </c>
      <c r="AC10" s="93">
        <v>11112.9665</v>
      </c>
    </row>
    <row r="12" spans="1:29" ht="18.75" customHeight="1" thickBot="1">
      <c r="B12" s="531" t="s">
        <v>19</v>
      </c>
      <c r="C12" s="1023" t="s">
        <v>1508</v>
      </c>
      <c r="D12" s="1023" t="s">
        <v>1537</v>
      </c>
      <c r="E12" s="1023" t="s">
        <v>1587</v>
      </c>
      <c r="F12" s="1023" t="s">
        <v>1643</v>
      </c>
      <c r="G12" s="1023" t="s">
        <v>1673</v>
      </c>
      <c r="H12" s="1023" t="s">
        <v>1441</v>
      </c>
      <c r="I12" s="1023" t="s">
        <v>1768</v>
      </c>
      <c r="J12" s="1023" t="s">
        <v>1898</v>
      </c>
      <c r="K12" s="1023" t="s">
        <v>1443</v>
      </c>
      <c r="L12" s="1023" t="s">
        <v>2012</v>
      </c>
      <c r="M12" s="1023" t="s">
        <v>2035</v>
      </c>
      <c r="N12" s="1023" t="s">
        <v>2192</v>
      </c>
      <c r="O12" s="1023" t="s">
        <v>2414</v>
      </c>
    </row>
    <row r="13" spans="1:29" ht="17.25" customHeight="1" thickTop="1">
      <c r="B13" s="531" t="s">
        <v>45</v>
      </c>
      <c r="C13" s="1027">
        <v>215091.614</v>
      </c>
      <c r="D13" s="1027">
        <v>234879.41099999999</v>
      </c>
      <c r="E13" s="1027">
        <v>253056.791</v>
      </c>
      <c r="F13" s="1027">
        <v>266127.20699999999</v>
      </c>
      <c r="G13" s="1027">
        <v>302103.54800000001</v>
      </c>
      <c r="H13" s="1027">
        <v>308314.88</v>
      </c>
      <c r="I13" s="1027">
        <v>304997.00400000002</v>
      </c>
      <c r="J13" s="1027">
        <v>353996.72100000002</v>
      </c>
      <c r="K13" s="1027">
        <v>409807.77100000001</v>
      </c>
      <c r="L13" s="1027">
        <v>478755.66399999999</v>
      </c>
      <c r="M13" s="1027">
        <v>512900.47200000001</v>
      </c>
      <c r="N13" s="1027">
        <v>690036.94700000004</v>
      </c>
      <c r="O13" s="1027">
        <v>986759.20200000005</v>
      </c>
    </row>
    <row r="14" spans="1:29" ht="17.25" customHeight="1">
      <c r="B14" s="531" t="s">
        <v>30</v>
      </c>
      <c r="C14" s="93">
        <v>2644.4414000000002</v>
      </c>
      <c r="D14" s="93">
        <v>2978.1265600000002</v>
      </c>
      <c r="E14" s="93">
        <v>3274.7777999999998</v>
      </c>
      <c r="F14" s="93">
        <v>3579.3231300000002</v>
      </c>
      <c r="G14" s="93">
        <v>4017.0419900000002</v>
      </c>
      <c r="H14" s="93">
        <v>3804.8788</v>
      </c>
      <c r="I14" s="93">
        <v>3950.0976500000002</v>
      </c>
      <c r="J14" s="93">
        <v>4558.98369</v>
      </c>
      <c r="K14" s="93">
        <v>5301.0109400000001</v>
      </c>
      <c r="L14" s="93">
        <v>6206.6688800000002</v>
      </c>
      <c r="M14" s="93">
        <v>6591.3407699999998</v>
      </c>
      <c r="N14" s="93">
        <v>8583.1783799999994</v>
      </c>
      <c r="O14" s="93">
        <v>11112.9665</v>
      </c>
    </row>
    <row r="17" spans="1:7" ht="34.5" customHeight="1"/>
    <row r="29" spans="1:7" ht="21" customHeight="1" thickBot="1"/>
    <row r="30" spans="1:7" ht="21" customHeight="1" thickBot="1">
      <c r="A30" s="1166" t="s">
        <v>19</v>
      </c>
      <c r="B30" s="1157" t="s">
        <v>20</v>
      </c>
      <c r="C30" s="1159" t="s">
        <v>231</v>
      </c>
      <c r="D30" s="1159"/>
      <c r="E30" s="1159"/>
      <c r="F30" s="1159" t="s">
        <v>232</v>
      </c>
      <c r="G30" s="1159"/>
    </row>
    <row r="31" spans="1:7" ht="29.25" customHeight="1" thickBot="1">
      <c r="A31" s="1167"/>
      <c r="B31" s="1168"/>
      <c r="C31" s="1071" t="s">
        <v>2415</v>
      </c>
      <c r="D31" s="1072" t="s">
        <v>2193</v>
      </c>
      <c r="E31" s="1072" t="s">
        <v>2036</v>
      </c>
      <c r="F31" s="267" t="s">
        <v>233</v>
      </c>
      <c r="G31" s="268" t="s">
        <v>1770</v>
      </c>
    </row>
    <row r="32" spans="1:7" ht="21" customHeight="1">
      <c r="A32" s="1160" t="s">
        <v>17</v>
      </c>
      <c r="B32" s="269" t="s">
        <v>1771</v>
      </c>
      <c r="C32" s="1063">
        <v>986759.20200000005</v>
      </c>
      <c r="D32" s="1064">
        <v>690036.94700000004</v>
      </c>
      <c r="E32" s="1064">
        <v>512900.47200000001</v>
      </c>
      <c r="F32" s="1065">
        <v>0.43000922818702336</v>
      </c>
      <c r="G32" s="1066">
        <v>0.92388047168730236</v>
      </c>
    </row>
    <row r="33" spans="1:7" ht="21" customHeight="1">
      <c r="A33" s="1161"/>
      <c r="B33" s="269" t="s">
        <v>28</v>
      </c>
      <c r="C33" s="1063">
        <v>322025.44900000002</v>
      </c>
      <c r="D33" s="1064">
        <v>238107.38</v>
      </c>
      <c r="E33" s="1064">
        <v>177080.4</v>
      </c>
      <c r="F33" s="1065">
        <v>0.35243791687599102</v>
      </c>
      <c r="G33" s="1066">
        <v>0.81852677653766337</v>
      </c>
    </row>
    <row r="34" spans="1:7" ht="21" customHeight="1" thickBot="1">
      <c r="A34" s="1162"/>
      <c r="B34" s="269" t="s">
        <v>1772</v>
      </c>
      <c r="C34" s="1063">
        <v>262199.364</v>
      </c>
      <c r="D34" s="1067">
        <v>183856.23300000001</v>
      </c>
      <c r="E34" s="1064">
        <v>136699.09400000001</v>
      </c>
      <c r="F34" s="1065">
        <v>0.42611082432000003</v>
      </c>
      <c r="G34" s="1066">
        <v>0.91807682353768905</v>
      </c>
    </row>
    <row r="35" spans="1:7" ht="21" customHeight="1" thickBot="1">
      <c r="A35" s="270" t="s">
        <v>23</v>
      </c>
      <c r="B35" s="271" t="s">
        <v>1771</v>
      </c>
      <c r="C35" s="1068">
        <v>11112.9665</v>
      </c>
      <c r="D35" s="1068">
        <v>8583.1783799999994</v>
      </c>
      <c r="E35" s="1068">
        <v>6591.3407699999998</v>
      </c>
      <c r="F35" s="1069">
        <v>0.29473791735410737</v>
      </c>
      <c r="G35" s="1070">
        <v>0.68599483591864141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B7"/>
  <sheetViews>
    <sheetView rightToLeft="1" zoomScaleNormal="100" workbookViewId="0">
      <pane xSplit="7" topLeftCell="H1" activePane="topRight" state="frozen"/>
      <selection pane="topRight" activeCell="AB2" sqref="AB2"/>
    </sheetView>
  </sheetViews>
  <sheetFormatPr defaultColWidth="9.140625" defaultRowHeight="15"/>
  <cols>
    <col min="1" max="1" width="19.42578125" style="680" customWidth="1"/>
    <col min="2" max="2" width="11" style="51" hidden="1" customWidth="1"/>
    <col min="3" max="3" width="10.7109375" style="51" hidden="1" customWidth="1"/>
    <col min="4" max="5" width="9.7109375" style="51" hidden="1" customWidth="1"/>
    <col min="6" max="6" width="9.140625" style="51" hidden="1" customWidth="1"/>
    <col min="7" max="7" width="9.42578125" style="51" hidden="1" customWidth="1"/>
    <col min="8" max="26" width="9.5703125" style="51" customWidth="1"/>
    <col min="27" max="16384" width="9.140625" style="51"/>
  </cols>
  <sheetData>
    <row r="2" spans="1:28" s="680" customFormat="1" ht="24" customHeight="1">
      <c r="A2" s="677" t="s">
        <v>462</v>
      </c>
      <c r="B2" s="681" t="s">
        <v>157</v>
      </c>
      <c r="C2" s="681" t="s">
        <v>158</v>
      </c>
      <c r="D2" s="681" t="s">
        <v>159</v>
      </c>
      <c r="E2" s="681" t="s">
        <v>160</v>
      </c>
      <c r="F2" s="681" t="s">
        <v>161</v>
      </c>
      <c r="G2" s="681" t="s">
        <v>162</v>
      </c>
      <c r="H2" s="681" t="s">
        <v>2258</v>
      </c>
      <c r="I2" s="681" t="s">
        <v>2236</v>
      </c>
      <c r="J2" s="681" t="s">
        <v>2237</v>
      </c>
      <c r="K2" s="681" t="s">
        <v>2238</v>
      </c>
      <c r="L2" s="681" t="s">
        <v>2239</v>
      </c>
      <c r="M2" s="681" t="s">
        <v>2240</v>
      </c>
      <c r="N2" s="681" t="s">
        <v>2241</v>
      </c>
      <c r="O2" s="681" t="s">
        <v>2242</v>
      </c>
      <c r="P2" s="682" t="s">
        <v>2243</v>
      </c>
      <c r="Q2" s="683" t="s">
        <v>2244</v>
      </c>
      <c r="R2" s="683" t="s">
        <v>2245</v>
      </c>
      <c r="S2" s="683" t="s">
        <v>2246</v>
      </c>
      <c r="T2" s="683" t="s">
        <v>2247</v>
      </c>
      <c r="U2" s="681" t="s">
        <v>2248</v>
      </c>
      <c r="V2" s="681" t="s">
        <v>2249</v>
      </c>
      <c r="W2" s="681" t="s">
        <v>2250</v>
      </c>
      <c r="X2" s="681" t="s">
        <v>2251</v>
      </c>
      <c r="Y2" s="681" t="s">
        <v>2252</v>
      </c>
      <c r="Z2" s="681" t="s">
        <v>2229</v>
      </c>
      <c r="AA2" s="997" t="s">
        <v>2254</v>
      </c>
      <c r="AB2" s="681" t="s">
        <v>2464</v>
      </c>
    </row>
    <row r="3" spans="1:28">
      <c r="A3" s="678" t="s">
        <v>164</v>
      </c>
      <c r="B3" s="87">
        <v>12</v>
      </c>
      <c r="C3" s="87">
        <v>13</v>
      </c>
      <c r="D3" s="87">
        <v>10</v>
      </c>
      <c r="E3" s="87">
        <v>9</v>
      </c>
      <c r="F3" s="87">
        <v>6</v>
      </c>
      <c r="G3" s="87">
        <v>10</v>
      </c>
      <c r="H3" s="684">
        <v>11</v>
      </c>
      <c r="I3" s="684">
        <v>9</v>
      </c>
      <c r="J3" s="684">
        <v>9</v>
      </c>
      <c r="K3" s="684">
        <v>11</v>
      </c>
      <c r="L3" s="684">
        <v>11</v>
      </c>
      <c r="M3" s="684">
        <v>11</v>
      </c>
      <c r="N3" s="684">
        <v>11</v>
      </c>
      <c r="O3" s="719">
        <v>7</v>
      </c>
      <c r="P3" s="686">
        <v>5</v>
      </c>
      <c r="Q3" s="687">
        <v>4</v>
      </c>
      <c r="R3" s="687">
        <v>6</v>
      </c>
      <c r="S3" s="687">
        <v>6</v>
      </c>
      <c r="T3" s="687">
        <v>6</v>
      </c>
      <c r="U3" s="687">
        <v>4</v>
      </c>
      <c r="V3" s="687">
        <v>5</v>
      </c>
      <c r="W3" s="687">
        <v>5</v>
      </c>
      <c r="X3" s="687">
        <v>6</v>
      </c>
      <c r="Y3" s="687">
        <v>5</v>
      </c>
      <c r="Z3" s="687">
        <v>5</v>
      </c>
      <c r="AA3" s="994">
        <v>8</v>
      </c>
      <c r="AB3" s="1140">
        <v>7</v>
      </c>
    </row>
    <row r="4" spans="1:28" ht="15" customHeight="1">
      <c r="A4" s="678" t="s">
        <v>165</v>
      </c>
      <c r="B4" s="87">
        <v>23</v>
      </c>
      <c r="C4" s="87">
        <v>23</v>
      </c>
      <c r="D4" s="87">
        <v>34</v>
      </c>
      <c r="E4" s="87">
        <v>49</v>
      </c>
      <c r="F4" s="87">
        <v>84</v>
      </c>
      <c r="G4" s="87">
        <v>20</v>
      </c>
      <c r="H4" s="684">
        <v>45</v>
      </c>
      <c r="I4" s="684">
        <v>19</v>
      </c>
      <c r="J4" s="684">
        <v>22</v>
      </c>
      <c r="K4" s="684">
        <v>13</v>
      </c>
      <c r="L4" s="684">
        <v>24</v>
      </c>
      <c r="M4" s="684">
        <v>14</v>
      </c>
      <c r="N4" s="684">
        <v>29</v>
      </c>
      <c r="O4" s="719">
        <v>18</v>
      </c>
      <c r="P4" s="686">
        <v>33</v>
      </c>
      <c r="Q4" s="684">
        <v>35</v>
      </c>
      <c r="R4" s="684">
        <v>71</v>
      </c>
      <c r="S4" s="684">
        <v>18</v>
      </c>
      <c r="T4" s="684">
        <v>13</v>
      </c>
      <c r="U4" s="684">
        <v>15</v>
      </c>
      <c r="V4" s="684">
        <v>18</v>
      </c>
      <c r="W4" s="684">
        <v>22</v>
      </c>
      <c r="X4" s="684">
        <v>20</v>
      </c>
      <c r="Y4" s="684">
        <v>22</v>
      </c>
      <c r="Z4" s="684">
        <v>29</v>
      </c>
      <c r="AA4" s="992">
        <v>44</v>
      </c>
      <c r="AB4" s="87">
        <v>36</v>
      </c>
    </row>
    <row r="5" spans="1:28" ht="15" customHeight="1">
      <c r="A5" s="678" t="s">
        <v>166</v>
      </c>
      <c r="B5" s="87">
        <v>82</v>
      </c>
      <c r="C5" s="87">
        <v>21</v>
      </c>
      <c r="D5" s="87">
        <v>92</v>
      </c>
      <c r="E5" s="87">
        <v>111</v>
      </c>
      <c r="F5" s="87">
        <v>137</v>
      </c>
      <c r="G5" s="87">
        <v>109</v>
      </c>
      <c r="H5" s="684">
        <v>205</v>
      </c>
      <c r="I5" s="684">
        <v>250</v>
      </c>
      <c r="J5" s="684">
        <v>83</v>
      </c>
      <c r="K5" s="684">
        <v>62</v>
      </c>
      <c r="L5" s="684">
        <v>77</v>
      </c>
      <c r="M5" s="684">
        <v>59</v>
      </c>
      <c r="N5" s="684">
        <v>98</v>
      </c>
      <c r="O5" s="719">
        <v>68</v>
      </c>
      <c r="P5" s="686">
        <v>95</v>
      </c>
      <c r="Q5" s="684">
        <v>168</v>
      </c>
      <c r="R5" s="684">
        <v>162</v>
      </c>
      <c r="S5" s="684">
        <v>54</v>
      </c>
      <c r="T5" s="684">
        <v>107</v>
      </c>
      <c r="U5" s="684">
        <v>95</v>
      </c>
      <c r="V5" s="684">
        <v>59</v>
      </c>
      <c r="W5" s="684">
        <v>116</v>
      </c>
      <c r="X5" s="684">
        <v>98</v>
      </c>
      <c r="Y5" s="684">
        <v>130</v>
      </c>
      <c r="Z5" s="684">
        <v>135</v>
      </c>
      <c r="AA5" s="992">
        <v>121</v>
      </c>
      <c r="AB5" s="87">
        <v>226</v>
      </c>
    </row>
    <row r="6" spans="1:28" ht="15" customHeight="1">
      <c r="A6" s="678" t="s">
        <v>48</v>
      </c>
      <c r="B6" s="87">
        <f t="shared" ref="B6:N6" si="0">B5+B4+B3</f>
        <v>117</v>
      </c>
      <c r="C6" s="87">
        <f t="shared" si="0"/>
        <v>57</v>
      </c>
      <c r="D6" s="87">
        <f t="shared" si="0"/>
        <v>136</v>
      </c>
      <c r="E6" s="87">
        <f t="shared" si="0"/>
        <v>169</v>
      </c>
      <c r="F6" s="87">
        <f t="shared" si="0"/>
        <v>227</v>
      </c>
      <c r="G6" s="87">
        <f t="shared" si="0"/>
        <v>139</v>
      </c>
      <c r="H6" s="684">
        <f t="shared" si="0"/>
        <v>261</v>
      </c>
      <c r="I6" s="684">
        <f t="shared" si="0"/>
        <v>278</v>
      </c>
      <c r="J6" s="684">
        <f t="shared" si="0"/>
        <v>114</v>
      </c>
      <c r="K6" s="684">
        <f t="shared" si="0"/>
        <v>86</v>
      </c>
      <c r="L6" s="684">
        <f t="shared" si="0"/>
        <v>112</v>
      </c>
      <c r="M6" s="684">
        <f t="shared" si="0"/>
        <v>84</v>
      </c>
      <c r="N6" s="684">
        <f t="shared" si="0"/>
        <v>138</v>
      </c>
      <c r="O6" s="719">
        <v>93</v>
      </c>
      <c r="P6" s="688">
        <f t="shared" ref="P6:V6" si="1">SUM(P3:P5)</f>
        <v>133</v>
      </c>
      <c r="Q6" s="688">
        <f t="shared" si="1"/>
        <v>207</v>
      </c>
      <c r="R6" s="685">
        <f t="shared" si="1"/>
        <v>239</v>
      </c>
      <c r="S6" s="685">
        <f t="shared" si="1"/>
        <v>78</v>
      </c>
      <c r="T6" s="685">
        <f t="shared" si="1"/>
        <v>126</v>
      </c>
      <c r="U6" s="685">
        <f t="shared" si="1"/>
        <v>114</v>
      </c>
      <c r="V6" s="685">
        <f t="shared" si="1"/>
        <v>82</v>
      </c>
      <c r="W6" s="685">
        <f t="shared" ref="W6:X6" si="2">SUM(W3:W5)</f>
        <v>143</v>
      </c>
      <c r="X6" s="685">
        <f t="shared" si="2"/>
        <v>124</v>
      </c>
      <c r="Y6" s="685">
        <f>Y3+Y4+Y5</f>
        <v>157</v>
      </c>
      <c r="Z6" s="685">
        <f>Z3+Z4+Z5</f>
        <v>169</v>
      </c>
      <c r="AA6" s="993">
        <f>AA3+AA4+AA5</f>
        <v>173</v>
      </c>
      <c r="AB6" s="1141">
        <f>AB3+AB4+AB5</f>
        <v>269</v>
      </c>
    </row>
    <row r="7" spans="1:28" ht="15" customHeight="1">
      <c r="A7" s="679" t="s">
        <v>1585</v>
      </c>
      <c r="B7" s="88">
        <v>2.8</v>
      </c>
      <c r="C7" s="88">
        <v>1.8</v>
      </c>
      <c r="D7" s="88">
        <v>3.5</v>
      </c>
      <c r="E7" s="88">
        <v>2.9</v>
      </c>
      <c r="F7" s="88">
        <v>3.5</v>
      </c>
      <c r="G7" s="88">
        <v>2.1</v>
      </c>
      <c r="H7" s="689">
        <v>2</v>
      </c>
      <c r="I7" s="689">
        <v>3</v>
      </c>
      <c r="J7" s="690">
        <v>1.9</v>
      </c>
      <c r="K7" s="690">
        <v>2.2999999999999998</v>
      </c>
      <c r="L7" s="690">
        <v>2.9</v>
      </c>
      <c r="M7" s="690">
        <v>2.8</v>
      </c>
      <c r="N7" s="690">
        <v>3.5</v>
      </c>
      <c r="O7" s="720">
        <v>2.6</v>
      </c>
      <c r="P7" s="691">
        <v>3.07</v>
      </c>
      <c r="Q7" s="690">
        <v>3.57</v>
      </c>
      <c r="R7" s="690">
        <v>3.51</v>
      </c>
      <c r="S7" s="690">
        <v>2.4</v>
      </c>
      <c r="T7" s="690">
        <v>2.5</v>
      </c>
      <c r="U7" s="690">
        <v>2.9</v>
      </c>
      <c r="V7" s="690">
        <v>2.2000000000000002</v>
      </c>
      <c r="W7" s="690">
        <v>2.8</v>
      </c>
      <c r="X7" s="690">
        <v>3</v>
      </c>
      <c r="Y7" s="690">
        <v>2.8</v>
      </c>
      <c r="Z7" s="690">
        <v>2.7</v>
      </c>
      <c r="AA7" s="995">
        <v>2.7</v>
      </c>
      <c r="AB7" s="1142">
        <v>3.2256637168141591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K100"/>
  <sheetViews>
    <sheetView rightToLeft="1" zoomScaleNormal="100" workbookViewId="0">
      <pane xSplit="1" topLeftCell="P1" activePane="topRight" state="frozen"/>
      <selection activeCell="A4" sqref="A4"/>
      <selection pane="topRight" activeCell="AI3" sqref="AI3"/>
    </sheetView>
  </sheetViews>
  <sheetFormatPr defaultColWidth="9.140625" defaultRowHeight="12"/>
  <cols>
    <col min="1" max="1" width="40.7109375" style="7" bestFit="1" customWidth="1"/>
    <col min="2" max="2" width="9" style="7" bestFit="1" customWidth="1"/>
    <col min="3" max="35" width="9.7109375" style="7" customWidth="1"/>
    <col min="36" max="16384" width="9.140625" style="7"/>
  </cols>
  <sheetData>
    <row r="2" spans="1:35" ht="19.5" customHeight="1">
      <c r="G2" s="8"/>
      <c r="L2" s="8"/>
      <c r="O2" s="8"/>
    </row>
    <row r="3" spans="1:35" ht="35.25" customHeight="1">
      <c r="A3" s="725" t="s">
        <v>2449</v>
      </c>
      <c r="B3" s="725" t="s">
        <v>63</v>
      </c>
      <c r="C3" s="725" t="s">
        <v>64</v>
      </c>
      <c r="D3" s="725" t="s">
        <v>65</v>
      </c>
      <c r="E3" s="725" t="s">
        <v>66</v>
      </c>
      <c r="F3" s="725" t="s">
        <v>67</v>
      </c>
      <c r="G3" s="725" t="s">
        <v>68</v>
      </c>
      <c r="H3" s="725" t="s">
        <v>69</v>
      </c>
      <c r="I3" s="725" t="s">
        <v>70</v>
      </c>
      <c r="J3" s="725" t="s">
        <v>71</v>
      </c>
      <c r="K3" s="725" t="s">
        <v>72</v>
      </c>
      <c r="L3" s="725" t="s">
        <v>73</v>
      </c>
      <c r="M3" s="725" t="s">
        <v>74</v>
      </c>
      <c r="N3" s="725" t="s">
        <v>75</v>
      </c>
      <c r="O3" s="725" t="s">
        <v>76</v>
      </c>
      <c r="P3" s="725" t="s">
        <v>77</v>
      </c>
      <c r="Q3" s="725" t="s">
        <v>78</v>
      </c>
      <c r="R3" s="725" t="s">
        <v>79</v>
      </c>
      <c r="S3" s="725" t="s">
        <v>80</v>
      </c>
      <c r="T3" s="725" t="s">
        <v>81</v>
      </c>
      <c r="U3" s="725" t="s">
        <v>82</v>
      </c>
      <c r="V3" s="725" t="s">
        <v>331</v>
      </c>
      <c r="W3" s="725" t="s">
        <v>1513</v>
      </c>
      <c r="X3" s="725" t="s">
        <v>1583</v>
      </c>
      <c r="Y3" s="725" t="s">
        <v>1624</v>
      </c>
      <c r="Z3" s="725" t="s">
        <v>1648</v>
      </c>
      <c r="AA3" s="725" t="s">
        <v>1700</v>
      </c>
      <c r="AB3" s="725" t="s">
        <v>1759</v>
      </c>
      <c r="AC3" s="725" t="s">
        <v>1827</v>
      </c>
      <c r="AD3" s="725" t="s">
        <v>1929</v>
      </c>
      <c r="AE3" s="725" t="s">
        <v>1966</v>
      </c>
      <c r="AF3" s="725" t="s">
        <v>2055</v>
      </c>
      <c r="AG3" s="725" t="s">
        <v>2086</v>
      </c>
      <c r="AH3" s="725" t="s">
        <v>2217</v>
      </c>
      <c r="AI3" s="725" t="s">
        <v>2448</v>
      </c>
    </row>
    <row r="4" spans="1:35" ht="17.25" customHeight="1">
      <c r="A4" s="115" t="s">
        <v>83</v>
      </c>
      <c r="B4" s="1094" t="s">
        <v>182</v>
      </c>
      <c r="C4" s="1037">
        <v>1413</v>
      </c>
      <c r="D4" s="1037">
        <v>2555</v>
      </c>
      <c r="E4" s="1037">
        <v>1500</v>
      </c>
      <c r="F4" s="1037">
        <v>3000</v>
      </c>
      <c r="G4" s="1037">
        <v>3700</v>
      </c>
      <c r="H4" s="1037">
        <v>5500</v>
      </c>
      <c r="I4" s="1037">
        <v>850</v>
      </c>
      <c r="J4" s="1037">
        <v>0</v>
      </c>
      <c r="K4" s="1037">
        <v>0</v>
      </c>
      <c r="L4" s="1037">
        <v>0</v>
      </c>
      <c r="M4" s="1037">
        <v>0</v>
      </c>
      <c r="N4" s="1037">
        <v>0</v>
      </c>
      <c r="O4" s="1037">
        <v>0</v>
      </c>
      <c r="P4" s="1037">
        <v>0</v>
      </c>
      <c r="Q4" s="1037">
        <v>0</v>
      </c>
      <c r="R4" s="1037">
        <v>0</v>
      </c>
      <c r="S4" s="1037">
        <v>0</v>
      </c>
      <c r="T4" s="1037">
        <v>0</v>
      </c>
      <c r="U4" s="1037">
        <v>1200</v>
      </c>
      <c r="V4" s="1037">
        <v>0</v>
      </c>
      <c r="W4" s="1037" t="s">
        <v>335</v>
      </c>
      <c r="X4" s="1037">
        <v>0</v>
      </c>
      <c r="Y4" s="1037">
        <v>0</v>
      </c>
      <c r="Z4" s="1037">
        <v>0</v>
      </c>
      <c r="AA4" s="1037">
        <v>0</v>
      </c>
      <c r="AB4" s="1037">
        <v>0</v>
      </c>
      <c r="AC4" s="1037">
        <v>2000</v>
      </c>
      <c r="AD4" s="1037">
        <v>2000</v>
      </c>
      <c r="AE4" s="1037">
        <v>2000</v>
      </c>
      <c r="AF4" s="1037">
        <v>2000</v>
      </c>
      <c r="AG4" s="1037">
        <v>2000</v>
      </c>
      <c r="AH4" s="1037">
        <v>0</v>
      </c>
      <c r="AI4" s="1037">
        <v>0</v>
      </c>
    </row>
    <row r="5" spans="1:35" ht="25.5" customHeight="1">
      <c r="A5" s="115" t="s">
        <v>2450</v>
      </c>
      <c r="B5" s="1094" t="s">
        <v>182</v>
      </c>
      <c r="C5" s="1037">
        <v>98324</v>
      </c>
      <c r="D5" s="1037">
        <v>85878</v>
      </c>
      <c r="E5" s="1037">
        <v>162265</v>
      </c>
      <c r="F5" s="1037">
        <v>244615</v>
      </c>
      <c r="G5" s="1037">
        <v>256822</v>
      </c>
      <c r="H5" s="1037">
        <v>175523</v>
      </c>
      <c r="I5" s="1037">
        <v>173704</v>
      </c>
      <c r="J5" s="1037">
        <v>1945.8</v>
      </c>
      <c r="K5" s="1037">
        <v>9213</v>
      </c>
      <c r="L5" s="1037">
        <v>14552</v>
      </c>
      <c r="M5" s="1037">
        <v>28566</v>
      </c>
      <c r="N5" s="1037">
        <v>36976</v>
      </c>
      <c r="O5" s="1037">
        <v>87476</v>
      </c>
      <c r="P5" s="1037">
        <v>112311</v>
      </c>
      <c r="Q5" s="1037">
        <v>133794</v>
      </c>
      <c r="R5" s="1037">
        <v>127205</v>
      </c>
      <c r="S5" s="1037">
        <v>135683</v>
      </c>
      <c r="T5" s="1037">
        <v>210463</v>
      </c>
      <c r="U5" s="1037">
        <v>254684</v>
      </c>
      <c r="V5" s="1037">
        <v>0</v>
      </c>
      <c r="W5" s="1037">
        <v>5411</v>
      </c>
      <c r="X5" s="1037">
        <v>21787</v>
      </c>
      <c r="Y5" s="1037">
        <v>56009</v>
      </c>
      <c r="Z5" s="1037">
        <v>61928</v>
      </c>
      <c r="AA5" s="1037">
        <v>68973</v>
      </c>
      <c r="AB5" s="1037">
        <v>105007</v>
      </c>
      <c r="AC5" s="1037">
        <v>128440</v>
      </c>
      <c r="AD5" s="1037">
        <v>235336</v>
      </c>
      <c r="AE5" s="1037">
        <v>269267</v>
      </c>
      <c r="AF5" s="1037">
        <v>337675</v>
      </c>
      <c r="AG5" s="1037">
        <v>417737</v>
      </c>
      <c r="AH5" s="1037">
        <v>0</v>
      </c>
      <c r="AI5" s="1037">
        <v>38633</v>
      </c>
    </row>
    <row r="6" spans="1:35" ht="30.75" customHeight="1">
      <c r="A6" s="115" t="s">
        <v>2451</v>
      </c>
      <c r="B6" s="1094" t="s">
        <v>182</v>
      </c>
      <c r="C6" s="1037">
        <v>0</v>
      </c>
      <c r="D6" s="1037">
        <v>28072</v>
      </c>
      <c r="E6" s="1037">
        <v>81655</v>
      </c>
      <c r="F6" s="1037">
        <v>29081</v>
      </c>
      <c r="G6" s="1037">
        <v>54440</v>
      </c>
      <c r="H6" s="1037">
        <v>50650</v>
      </c>
      <c r="I6" s="1037">
        <v>0</v>
      </c>
      <c r="J6" s="1037">
        <v>0</v>
      </c>
      <c r="K6" s="1037">
        <v>0</v>
      </c>
      <c r="L6" s="1037">
        <v>0</v>
      </c>
      <c r="M6" s="1037">
        <v>0</v>
      </c>
      <c r="N6" s="1037">
        <v>0</v>
      </c>
      <c r="O6" s="1037">
        <v>0</v>
      </c>
      <c r="P6" s="1037">
        <v>0</v>
      </c>
      <c r="Q6" s="1037">
        <v>0</v>
      </c>
      <c r="R6" s="1037">
        <v>32511</v>
      </c>
      <c r="S6" s="1037">
        <v>34549</v>
      </c>
      <c r="T6" s="1037">
        <v>38795</v>
      </c>
      <c r="U6" s="1037">
        <v>372911</v>
      </c>
      <c r="V6" s="1037">
        <v>0</v>
      </c>
      <c r="W6" s="1037" t="s">
        <v>335</v>
      </c>
      <c r="X6" s="1037">
        <v>0</v>
      </c>
      <c r="Y6" s="1037">
        <v>0</v>
      </c>
      <c r="Z6" s="1037">
        <v>0</v>
      </c>
      <c r="AA6" s="1037">
        <v>0</v>
      </c>
      <c r="AB6" s="1037">
        <v>0</v>
      </c>
      <c r="AC6" s="1037">
        <v>0</v>
      </c>
      <c r="AD6" s="1037">
        <v>0</v>
      </c>
      <c r="AE6" s="1037">
        <v>9513</v>
      </c>
      <c r="AF6" s="1037">
        <v>9761</v>
      </c>
      <c r="AG6" s="1037">
        <v>679612</v>
      </c>
      <c r="AH6" s="1037">
        <v>7002</v>
      </c>
      <c r="AI6" s="1037">
        <v>22360</v>
      </c>
    </row>
    <row r="7" spans="1:35" ht="15.75" customHeight="1">
      <c r="A7" s="115" t="s">
        <v>85</v>
      </c>
      <c r="B7" s="1094" t="s">
        <v>182</v>
      </c>
      <c r="C7" s="1037">
        <v>9400</v>
      </c>
      <c r="D7" s="1037">
        <v>3536</v>
      </c>
      <c r="E7" s="1037">
        <v>21965</v>
      </c>
      <c r="F7" s="1037">
        <v>3300</v>
      </c>
      <c r="G7" s="1037">
        <v>10408</v>
      </c>
      <c r="H7" s="1037">
        <v>3593</v>
      </c>
      <c r="I7" s="1037">
        <v>5195</v>
      </c>
      <c r="J7" s="1037">
        <v>0</v>
      </c>
      <c r="K7" s="1037">
        <v>0</v>
      </c>
      <c r="L7" s="1037">
        <v>1170</v>
      </c>
      <c r="M7" s="1037">
        <v>8943</v>
      </c>
      <c r="N7" s="1037">
        <v>8943</v>
      </c>
      <c r="O7" s="1037">
        <v>9085</v>
      </c>
      <c r="P7" s="1037">
        <v>9314</v>
      </c>
      <c r="Q7" s="1037">
        <v>13777</v>
      </c>
      <c r="R7" s="1037">
        <v>14278</v>
      </c>
      <c r="S7" s="1037">
        <v>14480</v>
      </c>
      <c r="T7" s="1037">
        <v>17083</v>
      </c>
      <c r="U7" s="1037">
        <v>19282</v>
      </c>
      <c r="V7" s="1037">
        <v>0</v>
      </c>
      <c r="W7" s="1037">
        <v>4618</v>
      </c>
      <c r="X7" s="1037">
        <v>9346</v>
      </c>
      <c r="Y7" s="1037">
        <v>19867</v>
      </c>
      <c r="Z7" s="1037">
        <v>21809</v>
      </c>
      <c r="AA7" s="1037">
        <v>22599</v>
      </c>
      <c r="AB7" s="1037">
        <v>27950</v>
      </c>
      <c r="AC7" s="1037">
        <v>28274</v>
      </c>
      <c r="AD7" s="1037">
        <v>28274</v>
      </c>
      <c r="AE7" s="1037">
        <v>28274</v>
      </c>
      <c r="AF7" s="1037">
        <v>35284</v>
      </c>
      <c r="AG7" s="1037">
        <v>53005</v>
      </c>
      <c r="AH7" s="1037">
        <v>89679</v>
      </c>
      <c r="AI7" s="1037">
        <v>92183</v>
      </c>
    </row>
    <row r="8" spans="1:35" ht="15.75" customHeight="1">
      <c r="A8" s="116" t="s">
        <v>1497</v>
      </c>
      <c r="B8" s="1095" t="s">
        <v>182</v>
      </c>
      <c r="C8" s="1037"/>
      <c r="D8" s="1037"/>
      <c r="E8" s="1037"/>
      <c r="F8" s="1037"/>
      <c r="G8" s="1037"/>
      <c r="H8" s="1037"/>
      <c r="I8" s="1037"/>
      <c r="J8" s="1037">
        <v>93844</v>
      </c>
      <c r="K8" s="1037">
        <v>42577</v>
      </c>
      <c r="L8" s="1037">
        <v>30197</v>
      </c>
      <c r="M8" s="1037">
        <v>21091</v>
      </c>
      <c r="N8" s="1037">
        <v>853</v>
      </c>
      <c r="O8" s="1037">
        <v>-51736</v>
      </c>
      <c r="P8" s="1037">
        <v>-20545</v>
      </c>
      <c r="Q8" s="1037">
        <v>-3583</v>
      </c>
      <c r="R8" s="1037">
        <v>20795</v>
      </c>
      <c r="S8" s="1037">
        <v>37300</v>
      </c>
      <c r="T8" s="1037">
        <v>77987</v>
      </c>
      <c r="U8" s="1037">
        <v>97010</v>
      </c>
      <c r="V8" s="1037">
        <v>37300</v>
      </c>
      <c r="W8" s="1037">
        <v>31383</v>
      </c>
      <c r="X8" s="1037">
        <v>59124</v>
      </c>
      <c r="Y8" s="1037">
        <v>77161</v>
      </c>
      <c r="Z8" s="1037">
        <v>129747</v>
      </c>
      <c r="AA8" s="1037">
        <v>190950</v>
      </c>
      <c r="AB8" s="1037">
        <v>255840</v>
      </c>
      <c r="AC8" s="1037">
        <v>273513</v>
      </c>
      <c r="AD8" s="1037">
        <v>332974</v>
      </c>
      <c r="AE8" s="1037">
        <v>387003</v>
      </c>
      <c r="AF8" s="1037">
        <v>416391</v>
      </c>
      <c r="AG8" s="1037">
        <v>489982</v>
      </c>
      <c r="AH8" s="1037">
        <v>157202</v>
      </c>
      <c r="AI8" s="1037">
        <v>478013</v>
      </c>
    </row>
    <row r="9" spans="1:35" ht="15.75" customHeight="1">
      <c r="A9" s="721" t="s">
        <v>182</v>
      </c>
      <c r="B9" s="1096" t="s">
        <v>182</v>
      </c>
      <c r="C9" s="1038">
        <f t="shared" ref="C9:AG9" si="0">SUM(C4:C8)</f>
        <v>109137</v>
      </c>
      <c r="D9" s="1038">
        <f t="shared" si="0"/>
        <v>120041</v>
      </c>
      <c r="E9" s="1038">
        <f t="shared" si="0"/>
        <v>267385</v>
      </c>
      <c r="F9" s="1038">
        <f t="shared" si="0"/>
        <v>279996</v>
      </c>
      <c r="G9" s="1038">
        <f t="shared" si="0"/>
        <v>325370</v>
      </c>
      <c r="H9" s="1038">
        <f t="shared" si="0"/>
        <v>235266</v>
      </c>
      <c r="I9" s="1038">
        <f t="shared" si="0"/>
        <v>179749</v>
      </c>
      <c r="J9" s="1038">
        <f t="shared" si="0"/>
        <v>95789.8</v>
      </c>
      <c r="K9" s="1038">
        <f t="shared" si="0"/>
        <v>51790</v>
      </c>
      <c r="L9" s="1038">
        <f t="shared" si="0"/>
        <v>45919</v>
      </c>
      <c r="M9" s="1038">
        <f t="shared" si="0"/>
        <v>58600</v>
      </c>
      <c r="N9" s="1038">
        <f t="shared" si="0"/>
        <v>46772</v>
      </c>
      <c r="O9" s="1038">
        <f t="shared" si="0"/>
        <v>44825</v>
      </c>
      <c r="P9" s="1038">
        <f t="shared" si="0"/>
        <v>101080</v>
      </c>
      <c r="Q9" s="1038">
        <f t="shared" si="0"/>
        <v>143988</v>
      </c>
      <c r="R9" s="1038">
        <f t="shared" si="0"/>
        <v>194789</v>
      </c>
      <c r="S9" s="1038">
        <f t="shared" si="0"/>
        <v>222012</v>
      </c>
      <c r="T9" s="1038">
        <f t="shared" si="0"/>
        <v>344328</v>
      </c>
      <c r="U9" s="1038">
        <f t="shared" si="0"/>
        <v>745087</v>
      </c>
      <c r="V9" s="1038">
        <f t="shared" si="0"/>
        <v>37300</v>
      </c>
      <c r="W9" s="1038">
        <f t="shared" si="0"/>
        <v>41412</v>
      </c>
      <c r="X9" s="1038">
        <f t="shared" si="0"/>
        <v>90257</v>
      </c>
      <c r="Y9" s="1038">
        <f t="shared" si="0"/>
        <v>153037</v>
      </c>
      <c r="Z9" s="1038">
        <f t="shared" si="0"/>
        <v>213484</v>
      </c>
      <c r="AA9" s="1038">
        <f t="shared" si="0"/>
        <v>282522</v>
      </c>
      <c r="AB9" s="1038">
        <f t="shared" si="0"/>
        <v>388797</v>
      </c>
      <c r="AC9" s="1038">
        <f t="shared" si="0"/>
        <v>432227</v>
      </c>
      <c r="AD9" s="1038">
        <f t="shared" si="0"/>
        <v>598584</v>
      </c>
      <c r="AE9" s="1038">
        <f t="shared" si="0"/>
        <v>696057</v>
      </c>
      <c r="AF9" s="1038">
        <f t="shared" si="0"/>
        <v>801111</v>
      </c>
      <c r="AG9" s="1038">
        <f t="shared" si="0"/>
        <v>1642336</v>
      </c>
      <c r="AH9" s="1038">
        <f>SUM(AH4:AH8)</f>
        <v>253883</v>
      </c>
      <c r="AI9" s="1038">
        <f>SUM(AI4:AI8)</f>
        <v>631189</v>
      </c>
    </row>
    <row r="10" spans="1:35" ht="18" customHeight="1">
      <c r="A10" s="117" t="s">
        <v>84</v>
      </c>
      <c r="B10" s="1097" t="s">
        <v>181</v>
      </c>
      <c r="C10" s="1037">
        <f t="shared" ref="C10:K10" si="1">C42</f>
        <v>7866</v>
      </c>
      <c r="D10" s="1037">
        <f t="shared" si="1"/>
        <v>12589</v>
      </c>
      <c r="E10" s="1037">
        <f t="shared" si="1"/>
        <v>14912</v>
      </c>
      <c r="F10" s="1037">
        <f t="shared" si="1"/>
        <v>26390</v>
      </c>
      <c r="G10" s="1037">
        <f t="shared" si="1"/>
        <v>138994</v>
      </c>
      <c r="H10" s="1037">
        <f t="shared" si="1"/>
        <v>282087</v>
      </c>
      <c r="I10" s="1037">
        <f t="shared" si="1"/>
        <v>636023</v>
      </c>
      <c r="J10" s="1037">
        <f t="shared" si="1"/>
        <v>0</v>
      </c>
      <c r="K10" s="1037">
        <f t="shared" si="1"/>
        <v>10620</v>
      </c>
      <c r="L10" s="1037">
        <v>26120</v>
      </c>
      <c r="M10" s="1037">
        <v>59020</v>
      </c>
      <c r="N10" s="1037">
        <v>74370</v>
      </c>
      <c r="O10" s="1037">
        <v>170171</v>
      </c>
      <c r="P10" s="1037">
        <v>291133</v>
      </c>
      <c r="Q10" s="1037">
        <v>344133</v>
      </c>
      <c r="R10" s="1037">
        <v>344633</v>
      </c>
      <c r="S10" s="1037">
        <v>355663</v>
      </c>
      <c r="T10" s="1037">
        <v>386326</v>
      </c>
      <c r="U10" s="1037">
        <v>509389</v>
      </c>
      <c r="V10" s="1037">
        <v>0</v>
      </c>
      <c r="W10" s="1037">
        <v>4000</v>
      </c>
      <c r="X10" s="1037">
        <v>137875</v>
      </c>
      <c r="Y10" s="1037">
        <v>155962</v>
      </c>
      <c r="Z10" s="1037">
        <v>156962</v>
      </c>
      <c r="AA10" s="1037">
        <v>201962</v>
      </c>
      <c r="AB10" s="1037">
        <v>424541</v>
      </c>
      <c r="AC10" s="1037">
        <v>544962</v>
      </c>
      <c r="AD10" s="1037">
        <v>691962</v>
      </c>
      <c r="AE10" s="1037">
        <v>750962</v>
      </c>
      <c r="AF10" s="1037">
        <v>852462</v>
      </c>
      <c r="AG10" s="1037">
        <v>1006762</v>
      </c>
      <c r="AH10" s="1037">
        <v>45000</v>
      </c>
      <c r="AI10" s="1037">
        <v>82000</v>
      </c>
    </row>
    <row r="11" spans="1:35" ht="14.25">
      <c r="A11" s="1093"/>
      <c r="B11" s="1093"/>
      <c r="C11" s="1039">
        <f t="shared" ref="C11:I11" si="2">SUM(C4:C10)</f>
        <v>226140</v>
      </c>
      <c r="D11" s="1039">
        <f t="shared" si="2"/>
        <v>252671</v>
      </c>
      <c r="E11" s="1039">
        <f t="shared" si="2"/>
        <v>549682</v>
      </c>
      <c r="F11" s="1039">
        <f t="shared" si="2"/>
        <v>586382</v>
      </c>
      <c r="G11" s="1039">
        <f t="shared" si="2"/>
        <v>789734</v>
      </c>
      <c r="H11" s="1039">
        <f t="shared" si="2"/>
        <v>752619</v>
      </c>
      <c r="I11" s="1039">
        <f t="shared" si="2"/>
        <v>995521</v>
      </c>
      <c r="J11" s="1039">
        <f t="shared" ref="J11:AG11" si="3">SUM(J9:J10)</f>
        <v>95789.8</v>
      </c>
      <c r="K11" s="1039">
        <f t="shared" si="3"/>
        <v>62410</v>
      </c>
      <c r="L11" s="1039">
        <f t="shared" si="3"/>
        <v>72039</v>
      </c>
      <c r="M11" s="1039">
        <f t="shared" si="3"/>
        <v>117620</v>
      </c>
      <c r="N11" s="1039">
        <f t="shared" si="3"/>
        <v>121142</v>
      </c>
      <c r="O11" s="1039">
        <f t="shared" si="3"/>
        <v>214996</v>
      </c>
      <c r="P11" s="1039">
        <f t="shared" si="3"/>
        <v>392213</v>
      </c>
      <c r="Q11" s="1039">
        <f t="shared" si="3"/>
        <v>488121</v>
      </c>
      <c r="R11" s="1039">
        <f t="shared" si="3"/>
        <v>539422</v>
      </c>
      <c r="S11" s="1039">
        <f t="shared" si="3"/>
        <v>577675</v>
      </c>
      <c r="T11" s="1039">
        <f t="shared" si="3"/>
        <v>730654</v>
      </c>
      <c r="U11" s="1039">
        <f t="shared" si="3"/>
        <v>1254476</v>
      </c>
      <c r="V11" s="1039">
        <f t="shared" si="3"/>
        <v>37300</v>
      </c>
      <c r="W11" s="1039">
        <f t="shared" si="3"/>
        <v>45412</v>
      </c>
      <c r="X11" s="1039">
        <f t="shared" si="3"/>
        <v>228132</v>
      </c>
      <c r="Y11" s="1039">
        <f t="shared" si="3"/>
        <v>308999</v>
      </c>
      <c r="Z11" s="1039">
        <f t="shared" si="3"/>
        <v>370446</v>
      </c>
      <c r="AA11" s="1039">
        <f t="shared" si="3"/>
        <v>484484</v>
      </c>
      <c r="AB11" s="1039">
        <f t="shared" si="3"/>
        <v>813338</v>
      </c>
      <c r="AC11" s="1039">
        <f t="shared" si="3"/>
        <v>977189</v>
      </c>
      <c r="AD11" s="1039">
        <f t="shared" si="3"/>
        <v>1290546</v>
      </c>
      <c r="AE11" s="1039">
        <f t="shared" si="3"/>
        <v>1447019</v>
      </c>
      <c r="AF11" s="1039">
        <f t="shared" si="3"/>
        <v>1653573</v>
      </c>
      <c r="AG11" s="1039">
        <f t="shared" si="3"/>
        <v>2649098</v>
      </c>
      <c r="AH11" s="1039">
        <f t="shared" ref="AH11:AI11" si="4">SUM(AH9:AH10)</f>
        <v>298883</v>
      </c>
      <c r="AI11" s="1039">
        <f t="shared" si="4"/>
        <v>713189</v>
      </c>
    </row>
    <row r="12" spans="1:35" ht="17.25" customHeight="1"/>
    <row r="13" spans="1:35" ht="17.25" customHeight="1"/>
    <row r="14" spans="1:35" ht="17.25" customHeight="1"/>
    <row r="15" spans="1:35" ht="17.25" customHeight="1"/>
    <row r="16" spans="1:35" ht="17.25" customHeight="1"/>
    <row r="17" spans="1:36" ht="17.25" customHeight="1"/>
    <row r="18" spans="1:36" ht="17.25" customHeight="1"/>
    <row r="19" spans="1:36" ht="17.25" customHeight="1"/>
    <row r="20" spans="1:36" ht="17.25" customHeight="1"/>
    <row r="21" spans="1:36" ht="17.25" customHeight="1"/>
    <row r="22" spans="1:36" ht="17.25" customHeight="1"/>
    <row r="23" spans="1:36" ht="17.25" customHeight="1"/>
    <row r="24" spans="1:36" ht="17.25" customHeight="1"/>
    <row r="25" spans="1:36" ht="17.25" customHeight="1"/>
    <row r="26" spans="1:36" ht="17.25" customHeight="1"/>
    <row r="27" spans="1:36" ht="17.25" customHeight="1"/>
    <row r="28" spans="1:36" ht="17.25" customHeight="1"/>
    <row r="29" spans="1:36" ht="17.25" customHeight="1"/>
    <row r="30" spans="1:36" ht="17.25" customHeight="1">
      <c r="A30" s="9"/>
      <c r="B30" s="9"/>
      <c r="C30" s="9"/>
      <c r="D30" s="9"/>
      <c r="E30" s="9"/>
      <c r="F30" s="9"/>
      <c r="G30" s="9"/>
      <c r="H30" s="9"/>
    </row>
    <row r="31" spans="1:36" ht="17.25" customHeight="1">
      <c r="A31" s="725" t="s">
        <v>84</v>
      </c>
      <c r="B31" s="724"/>
      <c r="C31" s="724" t="s">
        <v>64</v>
      </c>
      <c r="D31" s="724" t="s">
        <v>65</v>
      </c>
      <c r="E31" s="724" t="s">
        <v>66</v>
      </c>
      <c r="F31" s="724" t="s">
        <v>67</v>
      </c>
      <c r="G31" s="724" t="s">
        <v>68</v>
      </c>
      <c r="H31" s="724" t="s">
        <v>69</v>
      </c>
      <c r="I31" s="724" t="s">
        <v>70</v>
      </c>
      <c r="J31" s="724" t="s">
        <v>34</v>
      </c>
      <c r="K31" s="724" t="s">
        <v>35</v>
      </c>
      <c r="L31" s="724" t="s">
        <v>36</v>
      </c>
      <c r="M31" s="724" t="s">
        <v>37</v>
      </c>
      <c r="N31" s="724" t="s">
        <v>38</v>
      </c>
      <c r="O31" s="724" t="s">
        <v>39</v>
      </c>
      <c r="P31" s="724" t="s">
        <v>40</v>
      </c>
      <c r="Q31" s="724" t="s">
        <v>41</v>
      </c>
      <c r="R31" s="724" t="s">
        <v>42</v>
      </c>
      <c r="S31" s="724" t="s">
        <v>43</v>
      </c>
      <c r="T31" s="724" t="s">
        <v>44</v>
      </c>
      <c r="U31" s="724" t="s">
        <v>169</v>
      </c>
      <c r="V31" s="724" t="s">
        <v>176</v>
      </c>
      <c r="W31" s="724" t="s">
        <v>1507</v>
      </c>
      <c r="X31" s="724" t="s">
        <v>1538</v>
      </c>
      <c r="Y31" s="724" t="s">
        <v>1588</v>
      </c>
      <c r="Z31" s="724" t="s">
        <v>1644</v>
      </c>
      <c r="AA31" s="724" t="s">
        <v>1674</v>
      </c>
      <c r="AB31" s="724" t="s">
        <v>1738</v>
      </c>
      <c r="AC31" s="724" t="s">
        <v>1769</v>
      </c>
      <c r="AD31" s="724" t="s">
        <v>1899</v>
      </c>
      <c r="AE31" s="724" t="s">
        <v>1963</v>
      </c>
      <c r="AF31" s="724" t="s">
        <v>2013</v>
      </c>
      <c r="AG31" s="724" t="s">
        <v>2037</v>
      </c>
      <c r="AH31" s="724" t="s">
        <v>2194</v>
      </c>
      <c r="AI31" s="724" t="s">
        <v>2416</v>
      </c>
    </row>
    <row r="32" spans="1:36" ht="17.25" customHeight="1">
      <c r="A32" s="174" t="s">
        <v>86</v>
      </c>
      <c r="B32" s="172"/>
      <c r="C32" s="172">
        <v>4416</v>
      </c>
      <c r="D32" s="172">
        <v>5389</v>
      </c>
      <c r="E32" s="172">
        <v>12312</v>
      </c>
      <c r="F32" s="172">
        <v>16057</v>
      </c>
      <c r="G32" s="172">
        <v>9675</v>
      </c>
      <c r="H32" s="172">
        <v>16598</v>
      </c>
      <c r="I32" s="172">
        <v>47590</v>
      </c>
      <c r="J32" s="172">
        <v>0</v>
      </c>
      <c r="K32" s="172">
        <v>8920</v>
      </c>
      <c r="L32" s="172">
        <v>8920</v>
      </c>
      <c r="M32" s="172">
        <v>13320</v>
      </c>
      <c r="N32" s="172">
        <v>26670</v>
      </c>
      <c r="O32" s="172">
        <v>28170</v>
      </c>
      <c r="P32" s="172">
        <v>33870</v>
      </c>
      <c r="Q32" s="172">
        <v>33870</v>
      </c>
      <c r="R32" s="172">
        <v>33870</v>
      </c>
      <c r="S32" s="172">
        <v>38870</v>
      </c>
      <c r="T32" s="172">
        <v>51870</v>
      </c>
      <c r="U32" s="172">
        <v>96470</v>
      </c>
      <c r="V32" s="172">
        <v>0</v>
      </c>
      <c r="W32" s="172">
        <v>0</v>
      </c>
      <c r="X32" s="172">
        <v>4133</v>
      </c>
      <c r="Y32" s="172">
        <f>X32+3087</f>
        <v>7220</v>
      </c>
      <c r="Z32" s="172">
        <v>8220</v>
      </c>
      <c r="AA32" s="172">
        <v>10220</v>
      </c>
      <c r="AB32" s="172">
        <v>10220</v>
      </c>
      <c r="AC32" s="172">
        <v>13220</v>
      </c>
      <c r="AD32" s="172">
        <v>13220</v>
      </c>
      <c r="AE32" s="172">
        <v>13220</v>
      </c>
      <c r="AF32" s="172">
        <f>4000+133+3087+1000+3000+3000</f>
        <v>14220</v>
      </c>
      <c r="AG32" s="172">
        <f>4000+133+3087+1000+3000+34800</f>
        <v>46020</v>
      </c>
      <c r="AH32" s="172"/>
      <c r="AI32" s="172">
        <f>2000</f>
        <v>2000</v>
      </c>
      <c r="AJ32" s="1098"/>
    </row>
    <row r="33" spans="1:37" ht="17.25">
      <c r="A33" s="173" t="s">
        <v>87</v>
      </c>
      <c r="B33" s="172"/>
      <c r="C33" s="172">
        <v>0</v>
      </c>
      <c r="D33" s="172">
        <v>0</v>
      </c>
      <c r="E33" s="172">
        <v>0</v>
      </c>
      <c r="F33" s="172">
        <v>833</v>
      </c>
      <c r="G33" s="172">
        <v>10827</v>
      </c>
      <c r="H33" s="172">
        <v>11489</v>
      </c>
      <c r="I33" s="172">
        <v>14700</v>
      </c>
      <c r="J33" s="172">
        <v>0</v>
      </c>
      <c r="K33" s="172">
        <v>1700</v>
      </c>
      <c r="L33" s="172">
        <v>2200</v>
      </c>
      <c r="M33" s="172">
        <v>2700</v>
      </c>
      <c r="N33" s="172">
        <v>4700</v>
      </c>
      <c r="O33" s="172">
        <v>6700</v>
      </c>
      <c r="P33" s="172">
        <v>8700</v>
      </c>
      <c r="Q33" s="172">
        <v>8700</v>
      </c>
      <c r="R33" s="172">
        <v>9200</v>
      </c>
      <c r="S33" s="172">
        <v>9200</v>
      </c>
      <c r="T33" s="172">
        <v>9200</v>
      </c>
      <c r="U33" s="172">
        <v>9850</v>
      </c>
      <c r="V33" s="172">
        <v>0</v>
      </c>
      <c r="W33" s="172">
        <v>0</v>
      </c>
      <c r="X33" s="172">
        <v>2000</v>
      </c>
      <c r="Y33" s="172">
        <v>2000</v>
      </c>
      <c r="Z33" s="172">
        <v>2000</v>
      </c>
      <c r="AA33" s="172">
        <v>10000</v>
      </c>
      <c r="AB33" s="172">
        <v>11000</v>
      </c>
      <c r="AC33" s="172">
        <v>11000</v>
      </c>
      <c r="AD33" s="172">
        <v>11000</v>
      </c>
      <c r="AE33" s="172">
        <v>12000</v>
      </c>
      <c r="AF33" s="172">
        <v>14500</v>
      </c>
      <c r="AG33" s="172">
        <v>25000</v>
      </c>
      <c r="AH33" s="172"/>
      <c r="AI33" s="172">
        <v>10000</v>
      </c>
      <c r="AJ33" s="1098"/>
    </row>
    <row r="34" spans="1:37" ht="22.5" customHeight="1">
      <c r="A34" s="173" t="s">
        <v>88</v>
      </c>
      <c r="B34" s="172"/>
      <c r="C34" s="172">
        <v>3450</v>
      </c>
      <c r="D34" s="172">
        <v>3600</v>
      </c>
      <c r="E34" s="172">
        <v>2600</v>
      </c>
      <c r="F34" s="172">
        <v>9000</v>
      </c>
      <c r="G34" s="172">
        <v>13492</v>
      </c>
      <c r="H34" s="172">
        <v>24000</v>
      </c>
      <c r="I34" s="172">
        <v>111619</v>
      </c>
      <c r="J34" s="172">
        <v>0</v>
      </c>
      <c r="K34" s="172">
        <v>0</v>
      </c>
      <c r="L34" s="172">
        <v>0</v>
      </c>
      <c r="M34" s="172">
        <v>0</v>
      </c>
      <c r="N34" s="172">
        <v>0</v>
      </c>
      <c r="O34" s="172">
        <v>0</v>
      </c>
      <c r="P34" s="172">
        <v>0</v>
      </c>
      <c r="Q34" s="172">
        <v>0</v>
      </c>
      <c r="R34" s="172">
        <v>0</v>
      </c>
      <c r="S34" s="172">
        <v>0</v>
      </c>
      <c r="T34" s="172">
        <v>0</v>
      </c>
      <c r="U34" s="172">
        <v>20000</v>
      </c>
      <c r="V34" s="172">
        <v>0</v>
      </c>
      <c r="W34" s="172">
        <v>0</v>
      </c>
      <c r="X34" s="172"/>
      <c r="Y34" s="172">
        <v>15000</v>
      </c>
      <c r="Z34" s="172">
        <v>15000</v>
      </c>
      <c r="AA34" s="172">
        <v>25000</v>
      </c>
      <c r="AB34" s="172">
        <v>26500</v>
      </c>
      <c r="AC34" s="172">
        <v>29000</v>
      </c>
      <c r="AD34" s="172">
        <v>36000</v>
      </c>
      <c r="AE34" s="172">
        <v>41000</v>
      </c>
      <c r="AF34" s="172">
        <v>52000</v>
      </c>
      <c r="AG34" s="172">
        <v>54000</v>
      </c>
      <c r="AH34" s="172"/>
      <c r="AI34" s="172"/>
      <c r="AJ34" s="1098"/>
    </row>
    <row r="35" spans="1:37" ht="17.25">
      <c r="A35" s="173" t="s">
        <v>89</v>
      </c>
      <c r="B35" s="172"/>
      <c r="C35" s="172">
        <v>0</v>
      </c>
      <c r="D35" s="172">
        <v>3600</v>
      </c>
      <c r="E35" s="172">
        <v>0</v>
      </c>
      <c r="F35" s="172">
        <v>500</v>
      </c>
      <c r="G35" s="172">
        <v>0</v>
      </c>
      <c r="H35" s="172">
        <v>31000</v>
      </c>
      <c r="I35" s="172">
        <v>0</v>
      </c>
      <c r="J35" s="172">
        <v>0</v>
      </c>
      <c r="K35" s="172">
        <v>0</v>
      </c>
      <c r="L35" s="172">
        <v>0</v>
      </c>
      <c r="M35" s="172">
        <v>0</v>
      </c>
      <c r="N35" s="172">
        <v>0</v>
      </c>
      <c r="O35" s="172">
        <v>0</v>
      </c>
      <c r="P35" s="172">
        <v>0</v>
      </c>
      <c r="Q35" s="172">
        <v>0</v>
      </c>
      <c r="R35" s="172">
        <v>0</v>
      </c>
      <c r="S35" s="172">
        <v>0</v>
      </c>
      <c r="T35" s="172">
        <v>0</v>
      </c>
      <c r="U35" s="172">
        <v>0</v>
      </c>
      <c r="V35" s="172">
        <v>0</v>
      </c>
      <c r="W35" s="172">
        <v>0</v>
      </c>
      <c r="X35" s="172"/>
      <c r="Y35" s="172"/>
      <c r="Z35" s="172"/>
      <c r="AA35" s="172"/>
      <c r="AB35" s="172">
        <v>0</v>
      </c>
      <c r="AC35" s="172"/>
      <c r="AD35" s="172"/>
      <c r="AE35" s="172"/>
      <c r="AF35" s="172"/>
      <c r="AG35" s="172"/>
      <c r="AH35" s="172"/>
      <c r="AI35" s="172"/>
      <c r="AJ35" s="1098"/>
    </row>
    <row r="36" spans="1:37" ht="17.25">
      <c r="A36" s="173" t="s">
        <v>90</v>
      </c>
      <c r="B36" s="172"/>
      <c r="C36" s="172">
        <v>0</v>
      </c>
      <c r="D36" s="172">
        <v>0</v>
      </c>
      <c r="E36" s="172">
        <v>0</v>
      </c>
      <c r="F36" s="172">
        <v>0</v>
      </c>
      <c r="G36" s="172">
        <v>50000</v>
      </c>
      <c r="H36" s="172">
        <v>0</v>
      </c>
      <c r="I36" s="172">
        <v>0</v>
      </c>
      <c r="J36" s="172">
        <v>0</v>
      </c>
      <c r="K36" s="172">
        <v>0</v>
      </c>
      <c r="L36" s="172">
        <v>0</v>
      </c>
      <c r="M36" s="172">
        <v>0</v>
      </c>
      <c r="N36" s="172">
        <v>0</v>
      </c>
      <c r="O36" s="172">
        <v>0</v>
      </c>
      <c r="P36" s="172">
        <v>0</v>
      </c>
      <c r="Q36" s="172">
        <v>0</v>
      </c>
      <c r="R36" s="172">
        <v>0</v>
      </c>
      <c r="S36" s="172">
        <v>0</v>
      </c>
      <c r="T36" s="172">
        <v>0</v>
      </c>
      <c r="U36" s="172">
        <v>0</v>
      </c>
      <c r="V36" s="172">
        <v>0</v>
      </c>
      <c r="W36" s="172">
        <v>0</v>
      </c>
      <c r="X36" s="172"/>
      <c r="Y36" s="172"/>
      <c r="Z36" s="172"/>
      <c r="AA36" s="172"/>
      <c r="AB36" s="172">
        <v>0</v>
      </c>
      <c r="AC36" s="172"/>
      <c r="AD36" s="172"/>
      <c r="AE36" s="172"/>
      <c r="AF36" s="172"/>
      <c r="AG36" s="172"/>
      <c r="AH36" s="172"/>
      <c r="AI36" s="172"/>
      <c r="AJ36" s="1098"/>
    </row>
    <row r="37" spans="1:37" ht="17.25">
      <c r="A37" s="173" t="s">
        <v>91</v>
      </c>
      <c r="B37" s="172"/>
      <c r="C37" s="172">
        <v>0</v>
      </c>
      <c r="D37" s="172">
        <v>0</v>
      </c>
      <c r="E37" s="172">
        <v>0</v>
      </c>
      <c r="F37" s="172">
        <v>0</v>
      </c>
      <c r="G37" s="172">
        <v>0</v>
      </c>
      <c r="H37" s="172">
        <v>26500</v>
      </c>
      <c r="I37" s="172">
        <v>5000</v>
      </c>
      <c r="J37" s="172"/>
      <c r="K37" s="172"/>
      <c r="L37" s="172"/>
      <c r="M37" s="172"/>
      <c r="N37" s="172"/>
      <c r="O37" s="172"/>
      <c r="P37" s="172">
        <v>0</v>
      </c>
      <c r="Q37" s="172">
        <v>0</v>
      </c>
      <c r="R37" s="172">
        <v>0</v>
      </c>
      <c r="S37" s="172">
        <v>0</v>
      </c>
      <c r="T37" s="172">
        <v>0</v>
      </c>
      <c r="U37" s="172">
        <v>41000</v>
      </c>
      <c r="V37" s="172">
        <v>0</v>
      </c>
      <c r="W37" s="172">
        <v>4000</v>
      </c>
      <c r="X37" s="172">
        <v>4000</v>
      </c>
      <c r="Y37" s="172">
        <v>4000</v>
      </c>
      <c r="Z37" s="172">
        <v>4000</v>
      </c>
      <c r="AA37" s="172">
        <v>29000</v>
      </c>
      <c r="AB37" s="172">
        <v>54000</v>
      </c>
      <c r="AC37" s="172">
        <v>54000</v>
      </c>
      <c r="AD37" s="172">
        <v>54000</v>
      </c>
      <c r="AE37" s="172">
        <v>54000</v>
      </c>
      <c r="AF37" s="172">
        <v>54000</v>
      </c>
      <c r="AG37" s="172">
        <v>54000</v>
      </c>
      <c r="AH37" s="172"/>
      <c r="AI37" s="172"/>
      <c r="AJ37" s="1098"/>
      <c r="AK37" s="1098"/>
    </row>
    <row r="38" spans="1:37" ht="17.25">
      <c r="A38" s="173" t="s">
        <v>92</v>
      </c>
      <c r="B38" s="172"/>
      <c r="C38" s="172">
        <v>0</v>
      </c>
      <c r="D38" s="172">
        <v>0</v>
      </c>
      <c r="E38" s="172">
        <v>0</v>
      </c>
      <c r="F38" s="172">
        <v>0</v>
      </c>
      <c r="G38" s="172">
        <v>5000</v>
      </c>
      <c r="H38" s="172">
        <v>22500</v>
      </c>
      <c r="I38" s="172">
        <v>21500</v>
      </c>
      <c r="J38" s="172">
        <v>0</v>
      </c>
      <c r="K38" s="172">
        <v>0</v>
      </c>
      <c r="L38" s="172">
        <v>0</v>
      </c>
      <c r="M38" s="172">
        <v>0</v>
      </c>
      <c r="N38" s="172">
        <v>0</v>
      </c>
      <c r="O38" s="172">
        <v>0</v>
      </c>
      <c r="P38" s="172">
        <v>0</v>
      </c>
      <c r="Q38" s="172">
        <v>0</v>
      </c>
      <c r="R38" s="172">
        <v>0</v>
      </c>
      <c r="S38" s="172">
        <v>0</v>
      </c>
      <c r="T38" s="172">
        <v>0</v>
      </c>
      <c r="U38" s="172">
        <v>0</v>
      </c>
      <c r="V38" s="172">
        <v>0</v>
      </c>
      <c r="W38" s="172">
        <v>0</v>
      </c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098"/>
    </row>
    <row r="39" spans="1:37" ht="17.25">
      <c r="A39" s="173" t="s">
        <v>93</v>
      </c>
      <c r="B39" s="172"/>
      <c r="C39" s="172">
        <v>0</v>
      </c>
      <c r="D39" s="172">
        <v>0</v>
      </c>
      <c r="E39" s="172">
        <v>0</v>
      </c>
      <c r="F39" s="172">
        <v>0</v>
      </c>
      <c r="G39" s="172">
        <v>0</v>
      </c>
      <c r="H39" s="172">
        <v>20000</v>
      </c>
      <c r="I39" s="172">
        <v>37380</v>
      </c>
      <c r="J39" s="172">
        <v>0</v>
      </c>
      <c r="K39" s="172">
        <v>0</v>
      </c>
      <c r="L39" s="172">
        <v>0</v>
      </c>
      <c r="M39" s="172">
        <v>0</v>
      </c>
      <c r="N39" s="172">
        <v>0</v>
      </c>
      <c r="O39" s="172">
        <v>0</v>
      </c>
      <c r="P39" s="172">
        <v>0</v>
      </c>
      <c r="Q39" s="172">
        <v>0</v>
      </c>
      <c r="R39" s="172">
        <v>0</v>
      </c>
      <c r="S39" s="172">
        <v>0</v>
      </c>
      <c r="T39" s="172">
        <v>0</v>
      </c>
      <c r="U39" s="172">
        <v>0</v>
      </c>
      <c r="V39" s="172">
        <v>0</v>
      </c>
      <c r="W39" s="172">
        <v>0</v>
      </c>
      <c r="X39" s="172"/>
      <c r="Y39" s="172"/>
      <c r="Z39" s="172"/>
      <c r="AA39" s="172"/>
      <c r="AB39" s="172"/>
      <c r="AC39" s="172"/>
      <c r="AD39" s="172"/>
      <c r="AE39" s="172"/>
      <c r="AF39" s="172"/>
      <c r="AG39" s="172">
        <v>110000</v>
      </c>
      <c r="AH39" s="172"/>
      <c r="AI39" s="172"/>
      <c r="AJ39" s="1098"/>
    </row>
    <row r="40" spans="1:37" ht="17.25">
      <c r="A40" s="173" t="s">
        <v>94</v>
      </c>
      <c r="B40" s="172"/>
      <c r="C40" s="172"/>
      <c r="D40" s="172"/>
      <c r="E40" s="172"/>
      <c r="F40" s="172"/>
      <c r="G40" s="172"/>
      <c r="H40" s="172">
        <v>0</v>
      </c>
      <c r="I40" s="172">
        <v>50000</v>
      </c>
      <c r="J40" s="172">
        <v>0</v>
      </c>
      <c r="K40" s="172">
        <v>0</v>
      </c>
      <c r="L40" s="172">
        <v>0</v>
      </c>
      <c r="M40" s="172">
        <v>0</v>
      </c>
      <c r="N40" s="172">
        <v>0</v>
      </c>
      <c r="O40" s="172">
        <v>0</v>
      </c>
      <c r="P40" s="172">
        <v>0</v>
      </c>
      <c r="Q40" s="172">
        <v>0</v>
      </c>
      <c r="R40" s="172">
        <v>0</v>
      </c>
      <c r="S40" s="172">
        <v>0</v>
      </c>
      <c r="T40" s="172">
        <v>0</v>
      </c>
      <c r="U40" s="172">
        <v>0</v>
      </c>
      <c r="V40" s="172">
        <v>0</v>
      </c>
      <c r="W40" s="172">
        <v>0</v>
      </c>
      <c r="X40" s="172"/>
      <c r="Y40" s="172"/>
      <c r="Z40" s="172"/>
      <c r="AA40" s="172"/>
      <c r="AB40" s="172">
        <v>50079</v>
      </c>
      <c r="AC40" s="172">
        <v>100000</v>
      </c>
      <c r="AD40" s="172">
        <v>140000</v>
      </c>
      <c r="AE40" s="172">
        <v>193000</v>
      </c>
      <c r="AF40" s="172">
        <v>240000</v>
      </c>
      <c r="AG40" s="172">
        <v>240000</v>
      </c>
      <c r="AH40" s="172"/>
      <c r="AI40" s="172"/>
      <c r="AJ40" s="1098"/>
    </row>
    <row r="41" spans="1:37" ht="17.25">
      <c r="A41" s="173" t="s">
        <v>95</v>
      </c>
      <c r="B41" s="172"/>
      <c r="C41" s="172">
        <v>0</v>
      </c>
      <c r="D41" s="172">
        <v>0</v>
      </c>
      <c r="E41" s="172">
        <v>0</v>
      </c>
      <c r="F41" s="172">
        <v>0</v>
      </c>
      <c r="G41" s="172">
        <v>50000</v>
      </c>
      <c r="H41" s="172">
        <v>130000</v>
      </c>
      <c r="I41" s="172">
        <v>348234</v>
      </c>
      <c r="J41" s="172">
        <v>0</v>
      </c>
      <c r="K41" s="172">
        <v>0</v>
      </c>
      <c r="L41" s="172">
        <v>15000</v>
      </c>
      <c r="M41" s="172">
        <v>43000</v>
      </c>
      <c r="N41" s="172">
        <v>43000</v>
      </c>
      <c r="O41" s="172">
        <v>135301</v>
      </c>
      <c r="P41" s="172">
        <v>248563</v>
      </c>
      <c r="Q41" s="172">
        <v>301563</v>
      </c>
      <c r="R41" s="172">
        <v>301563</v>
      </c>
      <c r="S41" s="172">
        <v>307593</v>
      </c>
      <c r="T41" s="172">
        <v>325256</v>
      </c>
      <c r="U41" s="172">
        <v>342069</v>
      </c>
      <c r="V41" s="172">
        <v>0</v>
      </c>
      <c r="W41" s="172">
        <v>0</v>
      </c>
      <c r="X41" s="172">
        <v>127742</v>
      </c>
      <c r="Y41" s="172">
        <v>127742</v>
      </c>
      <c r="Z41" s="172">
        <v>127742</v>
      </c>
      <c r="AA41" s="172">
        <v>127742</v>
      </c>
      <c r="AB41" s="172">
        <v>272742</v>
      </c>
      <c r="AC41" s="172">
        <v>337742</v>
      </c>
      <c r="AD41" s="172">
        <v>437742</v>
      </c>
      <c r="AE41" s="172">
        <v>437742</v>
      </c>
      <c r="AF41" s="172">
        <v>477742</v>
      </c>
      <c r="AG41" s="172">
        <v>477742</v>
      </c>
      <c r="AH41" s="172">
        <v>20000</v>
      </c>
      <c r="AI41" s="172">
        <v>70000</v>
      </c>
      <c r="AJ41" s="1098"/>
    </row>
    <row r="42" spans="1:37" ht="15.75">
      <c r="A42" s="723" t="s">
        <v>2261</v>
      </c>
      <c r="B42" s="722"/>
      <c r="C42" s="722">
        <f t="shared" ref="C42:AD42" si="5">SUM(C32:C41)</f>
        <v>7866</v>
      </c>
      <c r="D42" s="722">
        <f t="shared" si="5"/>
        <v>12589</v>
      </c>
      <c r="E42" s="722">
        <f t="shared" si="5"/>
        <v>14912</v>
      </c>
      <c r="F42" s="722">
        <f t="shared" si="5"/>
        <v>26390</v>
      </c>
      <c r="G42" s="722">
        <f t="shared" si="5"/>
        <v>138994</v>
      </c>
      <c r="H42" s="722">
        <f t="shared" si="5"/>
        <v>282087</v>
      </c>
      <c r="I42" s="722">
        <f t="shared" si="5"/>
        <v>636023</v>
      </c>
      <c r="J42" s="722">
        <f t="shared" si="5"/>
        <v>0</v>
      </c>
      <c r="K42" s="722">
        <f t="shared" si="5"/>
        <v>10620</v>
      </c>
      <c r="L42" s="722">
        <f t="shared" si="5"/>
        <v>26120</v>
      </c>
      <c r="M42" s="722">
        <f t="shared" si="5"/>
        <v>59020</v>
      </c>
      <c r="N42" s="722">
        <f t="shared" si="5"/>
        <v>74370</v>
      </c>
      <c r="O42" s="722">
        <f t="shared" si="5"/>
        <v>170171</v>
      </c>
      <c r="P42" s="722">
        <f t="shared" si="5"/>
        <v>291133</v>
      </c>
      <c r="Q42" s="722">
        <f t="shared" si="5"/>
        <v>344133</v>
      </c>
      <c r="R42" s="722">
        <f t="shared" si="5"/>
        <v>344633</v>
      </c>
      <c r="S42" s="722">
        <f t="shared" si="5"/>
        <v>355663</v>
      </c>
      <c r="T42" s="722">
        <f t="shared" si="5"/>
        <v>386326</v>
      </c>
      <c r="U42" s="722">
        <f t="shared" si="5"/>
        <v>509389</v>
      </c>
      <c r="V42" s="722">
        <f t="shared" si="5"/>
        <v>0</v>
      </c>
      <c r="W42" s="722">
        <f t="shared" si="5"/>
        <v>4000</v>
      </c>
      <c r="X42" s="722">
        <f t="shared" si="5"/>
        <v>137875</v>
      </c>
      <c r="Y42" s="722">
        <f t="shared" si="5"/>
        <v>155962</v>
      </c>
      <c r="Z42" s="722">
        <f t="shared" si="5"/>
        <v>156962</v>
      </c>
      <c r="AA42" s="722">
        <f t="shared" si="5"/>
        <v>201962</v>
      </c>
      <c r="AB42" s="722">
        <f t="shared" si="5"/>
        <v>424541</v>
      </c>
      <c r="AC42" s="722">
        <f t="shared" si="5"/>
        <v>544962</v>
      </c>
      <c r="AD42" s="722">
        <f t="shared" si="5"/>
        <v>691962</v>
      </c>
      <c r="AE42" s="722">
        <f t="shared" ref="AE42:AF42" si="6">SUM(AE32:AE41)</f>
        <v>750962</v>
      </c>
      <c r="AF42" s="722">
        <f t="shared" si="6"/>
        <v>852462</v>
      </c>
      <c r="AG42" s="722">
        <f t="shared" ref="AG42:AH42" si="7">SUM(AG32:AG41)</f>
        <v>1006762</v>
      </c>
      <c r="AH42" s="722">
        <f t="shared" si="7"/>
        <v>20000</v>
      </c>
      <c r="AI42" s="722">
        <f t="shared" ref="AI42" si="8">SUM(AI32:AI41)</f>
        <v>82000</v>
      </c>
    </row>
    <row r="43" spans="1:37" ht="15.75" customHeight="1">
      <c r="A43" s="723" t="s">
        <v>183</v>
      </c>
      <c r="B43" s="722"/>
      <c r="C43" s="722"/>
      <c r="D43" s="722"/>
      <c r="E43" s="722"/>
      <c r="F43" s="722"/>
      <c r="G43" s="722"/>
      <c r="H43" s="722"/>
      <c r="I43" s="722"/>
      <c r="J43" s="722">
        <f>J42</f>
        <v>0</v>
      </c>
      <c r="K43" s="722">
        <f t="shared" ref="K43:U43" si="9">K42-J42</f>
        <v>10620</v>
      </c>
      <c r="L43" s="722">
        <f t="shared" si="9"/>
        <v>15500</v>
      </c>
      <c r="M43" s="722">
        <f t="shared" si="9"/>
        <v>32900</v>
      </c>
      <c r="N43" s="722">
        <f t="shared" si="9"/>
        <v>15350</v>
      </c>
      <c r="O43" s="722">
        <f t="shared" si="9"/>
        <v>95801</v>
      </c>
      <c r="P43" s="722">
        <f t="shared" si="9"/>
        <v>120962</v>
      </c>
      <c r="Q43" s="722">
        <f t="shared" si="9"/>
        <v>53000</v>
      </c>
      <c r="R43" s="722">
        <f t="shared" si="9"/>
        <v>500</v>
      </c>
      <c r="S43" s="722">
        <f t="shared" si="9"/>
        <v>11030</v>
      </c>
      <c r="T43" s="722">
        <f t="shared" si="9"/>
        <v>30663</v>
      </c>
      <c r="U43" s="722">
        <f t="shared" si="9"/>
        <v>123063</v>
      </c>
      <c r="V43" s="722">
        <v>0</v>
      </c>
      <c r="W43" s="722">
        <f t="shared" ref="W43:AG43" si="10">W42-V42</f>
        <v>4000</v>
      </c>
      <c r="X43" s="722">
        <f t="shared" si="10"/>
        <v>133875</v>
      </c>
      <c r="Y43" s="722">
        <f t="shared" si="10"/>
        <v>18087</v>
      </c>
      <c r="Z43" s="722">
        <f t="shared" si="10"/>
        <v>1000</v>
      </c>
      <c r="AA43" s="722">
        <f t="shared" si="10"/>
        <v>45000</v>
      </c>
      <c r="AB43" s="722">
        <f t="shared" si="10"/>
        <v>222579</v>
      </c>
      <c r="AC43" s="722">
        <f t="shared" si="10"/>
        <v>120421</v>
      </c>
      <c r="AD43" s="722">
        <f t="shared" si="10"/>
        <v>147000</v>
      </c>
      <c r="AE43" s="722">
        <f t="shared" si="10"/>
        <v>59000</v>
      </c>
      <c r="AF43" s="722">
        <f t="shared" si="10"/>
        <v>101500</v>
      </c>
      <c r="AG43" s="722">
        <f t="shared" si="10"/>
        <v>154300</v>
      </c>
      <c r="AH43" s="722">
        <f>AH42</f>
        <v>20000</v>
      </c>
      <c r="AI43" s="722">
        <f>AI42-AH42</f>
        <v>62000</v>
      </c>
    </row>
    <row r="44" spans="1:37" ht="15.75" customHeight="1">
      <c r="A44" s="723" t="s">
        <v>1496</v>
      </c>
      <c r="B44" s="722"/>
      <c r="C44" s="722"/>
      <c r="D44" s="722"/>
      <c r="E44" s="722"/>
      <c r="F44" s="722"/>
      <c r="G44" s="722"/>
      <c r="H44" s="722"/>
      <c r="I44" s="722"/>
      <c r="J44" s="722">
        <v>0</v>
      </c>
      <c r="K44" s="722">
        <f t="shared" ref="K44:U44" si="11">J42</f>
        <v>0</v>
      </c>
      <c r="L44" s="722">
        <f t="shared" si="11"/>
        <v>10620</v>
      </c>
      <c r="M44" s="722">
        <f t="shared" si="11"/>
        <v>26120</v>
      </c>
      <c r="N44" s="722">
        <f t="shared" si="11"/>
        <v>59020</v>
      </c>
      <c r="O44" s="722">
        <f t="shared" si="11"/>
        <v>74370</v>
      </c>
      <c r="P44" s="722">
        <f t="shared" si="11"/>
        <v>170171</v>
      </c>
      <c r="Q44" s="722">
        <f t="shared" si="11"/>
        <v>291133</v>
      </c>
      <c r="R44" s="722">
        <f t="shared" si="11"/>
        <v>344133</v>
      </c>
      <c r="S44" s="722">
        <f t="shared" si="11"/>
        <v>344633</v>
      </c>
      <c r="T44" s="722">
        <f t="shared" si="11"/>
        <v>355663</v>
      </c>
      <c r="U44" s="722">
        <f t="shared" si="11"/>
        <v>386326</v>
      </c>
      <c r="V44" s="722">
        <v>0</v>
      </c>
      <c r="W44" s="722">
        <f t="shared" ref="W44:AG44" si="12">V42</f>
        <v>0</v>
      </c>
      <c r="X44" s="722">
        <f t="shared" si="12"/>
        <v>4000</v>
      </c>
      <c r="Y44" s="722">
        <f t="shared" si="12"/>
        <v>137875</v>
      </c>
      <c r="Z44" s="722">
        <f t="shared" si="12"/>
        <v>155962</v>
      </c>
      <c r="AA44" s="722">
        <f t="shared" si="12"/>
        <v>156962</v>
      </c>
      <c r="AB44" s="722">
        <f t="shared" si="12"/>
        <v>201962</v>
      </c>
      <c r="AC44" s="722">
        <f t="shared" si="12"/>
        <v>424541</v>
      </c>
      <c r="AD44" s="722">
        <f t="shared" si="12"/>
        <v>544962</v>
      </c>
      <c r="AE44" s="722">
        <f t="shared" si="12"/>
        <v>691962</v>
      </c>
      <c r="AF44" s="722">
        <f t="shared" si="12"/>
        <v>750962</v>
      </c>
      <c r="AG44" s="722">
        <f t="shared" si="12"/>
        <v>852462</v>
      </c>
      <c r="AH44" s="722">
        <v>0</v>
      </c>
      <c r="AI44" s="722">
        <f>AH42</f>
        <v>20000</v>
      </c>
    </row>
    <row r="46" spans="1:37" ht="18.75" customHeight="1"/>
    <row r="47" spans="1:37" ht="18.75" customHeight="1"/>
    <row r="48" spans="1:37" ht="18.75" customHeight="1"/>
    <row r="49" ht="18.75" customHeight="1"/>
    <row r="50" ht="18.75" customHeight="1"/>
    <row r="85" spans="18:18">
      <c r="R85" s="542"/>
    </row>
    <row r="86" spans="18:18">
      <c r="R86" s="542"/>
    </row>
    <row r="87" spans="18:18">
      <c r="R87" s="542"/>
    </row>
    <row r="88" spans="18:18">
      <c r="R88" s="542"/>
    </row>
    <row r="89" spans="18:18">
      <c r="R89" s="542"/>
    </row>
    <row r="90" spans="18:18">
      <c r="R90" s="542"/>
    </row>
    <row r="91" spans="18:18">
      <c r="R91" s="542"/>
    </row>
    <row r="92" spans="18:18">
      <c r="R92" s="542"/>
    </row>
    <row r="93" spans="18:18">
      <c r="R93" s="542"/>
    </row>
    <row r="94" spans="18:18">
      <c r="R94" s="542"/>
    </row>
    <row r="95" spans="18:18">
      <c r="R95" s="542"/>
    </row>
    <row r="96" spans="18:18">
      <c r="R96" s="542"/>
    </row>
    <row r="97" spans="18:18">
      <c r="R97" s="542"/>
    </row>
    <row r="98" spans="18:18">
      <c r="R98" s="542"/>
    </row>
    <row r="99" spans="18:18">
      <c r="R99" s="542"/>
    </row>
    <row r="100" spans="18:18">
      <c r="R100" s="542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B63"/>
  <sheetViews>
    <sheetView rightToLeft="1" zoomScaleNormal="100" workbookViewId="0">
      <pane xSplit="1" topLeftCell="B1" activePane="topRight" state="frozen"/>
      <selection pane="topRight" activeCell="AB2" sqref="AB2"/>
    </sheetView>
  </sheetViews>
  <sheetFormatPr defaultColWidth="9.140625" defaultRowHeight="14.25"/>
  <cols>
    <col min="1" max="1" width="21.7109375" style="14" customWidth="1"/>
    <col min="2" max="27" width="8.85546875" style="16" customWidth="1"/>
    <col min="28" max="28" width="8.140625" style="14" bestFit="1" customWidth="1"/>
    <col min="29" max="16384" width="9.140625" style="14"/>
  </cols>
  <sheetData>
    <row r="1" spans="1:28" ht="18" customHeight="1">
      <c r="A1" s="16"/>
    </row>
    <row r="2" spans="1:28" ht="35.25" customHeight="1">
      <c r="A2" s="754" t="s">
        <v>2262</v>
      </c>
      <c r="B2" s="1040" t="s">
        <v>203</v>
      </c>
      <c r="C2" s="1041" t="s">
        <v>3</v>
      </c>
      <c r="D2" s="1041" t="s">
        <v>202</v>
      </c>
      <c r="E2" s="1041" t="s">
        <v>5</v>
      </c>
      <c r="F2" s="1041" t="s">
        <v>201</v>
      </c>
      <c r="G2" s="1041" t="s">
        <v>7</v>
      </c>
      <c r="H2" s="1041" t="s">
        <v>8</v>
      </c>
      <c r="I2" s="1041" t="s">
        <v>9</v>
      </c>
      <c r="J2" s="1041" t="s">
        <v>199</v>
      </c>
      <c r="K2" s="1041" t="s">
        <v>11</v>
      </c>
      <c r="L2" s="1041" t="s">
        <v>12</v>
      </c>
      <c r="M2" s="1041" t="s">
        <v>49</v>
      </c>
      <c r="N2" s="1041" t="s">
        <v>200</v>
      </c>
      <c r="O2" s="1041" t="s">
        <v>1508</v>
      </c>
      <c r="P2" s="1041" t="s">
        <v>1537</v>
      </c>
      <c r="Q2" s="1041" t="s">
        <v>1587</v>
      </c>
      <c r="R2" s="1041" t="s">
        <v>1643</v>
      </c>
      <c r="S2" s="1041" t="s">
        <v>1673</v>
      </c>
      <c r="T2" s="1041" t="s">
        <v>1441</v>
      </c>
      <c r="U2" s="1041" t="s">
        <v>1768</v>
      </c>
      <c r="V2" s="1041" t="s">
        <v>1898</v>
      </c>
      <c r="W2" s="1041" t="s">
        <v>1443</v>
      </c>
      <c r="X2" s="1041" t="s">
        <v>2012</v>
      </c>
      <c r="Y2" s="1041" t="s">
        <v>2035</v>
      </c>
      <c r="Z2" s="1041" t="s">
        <v>2192</v>
      </c>
      <c r="AA2" s="1041" t="s">
        <v>2414</v>
      </c>
      <c r="AB2" s="732" t="s">
        <v>237</v>
      </c>
    </row>
    <row r="3" spans="1:28">
      <c r="A3" s="739" t="s">
        <v>192</v>
      </c>
      <c r="B3" s="727">
        <f t="shared" ref="B3" si="0">SUM(B4:B9)</f>
        <v>581499</v>
      </c>
      <c r="C3" s="727">
        <f t="shared" ref="C3" si="1">SUM(C4:C9)</f>
        <v>581499</v>
      </c>
      <c r="D3" s="727">
        <f t="shared" ref="D3" si="2">SUM(D4:D9)</f>
        <v>586499</v>
      </c>
      <c r="E3" s="727">
        <f t="shared" ref="E3" si="3">SUM(E4:E9)</f>
        <v>624499</v>
      </c>
      <c r="F3" s="727">
        <f t="shared" ref="F3" si="4">SUM(F4:F9)</f>
        <v>605499</v>
      </c>
      <c r="G3" s="727">
        <f t="shared" ref="G3" si="5">SUM(G4:G9)</f>
        <v>678800</v>
      </c>
      <c r="H3" s="727">
        <f t="shared" ref="H3" si="6">SUM(H4:H9)</f>
        <v>762958</v>
      </c>
      <c r="I3" s="727">
        <f t="shared" ref="I3" si="7">SUM(I4:I9)</f>
        <v>815958</v>
      </c>
      <c r="J3" s="727">
        <f t="shared" ref="J3" si="8">SUM(J4:J9)</f>
        <v>754458</v>
      </c>
      <c r="K3" s="727">
        <f t="shared" ref="K3" si="9">SUM(K4:K9)</f>
        <v>708488</v>
      </c>
      <c r="L3" s="727">
        <f t="shared" ref="L3" si="10">SUM(L4:L9)</f>
        <v>717779</v>
      </c>
      <c r="M3" s="727">
        <f t="shared" ref="M3" si="11">SUM(M4:M9)</f>
        <v>710097</v>
      </c>
      <c r="N3" s="727">
        <f t="shared" ref="N3" si="12">SUM(N4:N9)</f>
        <v>710097</v>
      </c>
      <c r="O3" s="727">
        <f t="shared" ref="O3" si="13">SUM(O4:O9)</f>
        <v>714097</v>
      </c>
      <c r="P3" s="727">
        <f t="shared" ref="P3" si="14">SUM(P4:P9)</f>
        <v>838525</v>
      </c>
      <c r="Q3" s="727">
        <f t="shared" ref="Q3" si="15">SUM(Q4:Q9)</f>
        <v>804525</v>
      </c>
      <c r="R3" s="727">
        <f t="shared" ref="R3" si="16">SUM(R4:R9)</f>
        <v>765165</v>
      </c>
      <c r="S3" s="727">
        <f t="shared" ref="S3" si="17">SUM(S4:S9)</f>
        <v>760165</v>
      </c>
      <c r="T3" s="727">
        <f t="shared" ref="T3" si="18">SUM(T4:T9)</f>
        <v>958646</v>
      </c>
      <c r="U3" s="727">
        <f t="shared" ref="U3" si="19">SUM(U4:U9)</f>
        <v>1025246</v>
      </c>
      <c r="V3" s="727">
        <f t="shared" ref="V3" si="20">SUM(V4:V9)</f>
        <v>1138886</v>
      </c>
      <c r="W3" s="727">
        <f t="shared" ref="W3" si="21">SUM(W4:W9)</f>
        <v>1158561</v>
      </c>
      <c r="X3" s="727">
        <f t="shared" ref="X3:Y3" si="22">SUM(X4:X9)</f>
        <v>1227561</v>
      </c>
      <c r="Y3" s="727">
        <f t="shared" si="22"/>
        <v>1284518</v>
      </c>
      <c r="Z3" s="727">
        <f>SUM(Z4:Z9)</f>
        <v>1304518</v>
      </c>
      <c r="AA3" s="727">
        <f>SUM(AA4:AA9)</f>
        <v>1344667</v>
      </c>
      <c r="AB3" s="744">
        <f>AA3/AA21</f>
        <v>0.84182324596028235</v>
      </c>
    </row>
    <row r="4" spans="1:28">
      <c r="A4" s="736" t="s">
        <v>193</v>
      </c>
      <c r="B4" s="746">
        <v>260000</v>
      </c>
      <c r="C4" s="728">
        <v>260000</v>
      </c>
      <c r="D4" s="728">
        <v>265000</v>
      </c>
      <c r="E4" s="728">
        <v>303000</v>
      </c>
      <c r="F4" s="728">
        <v>284000</v>
      </c>
      <c r="G4" s="728">
        <v>357301</v>
      </c>
      <c r="H4" s="728">
        <v>451459</v>
      </c>
      <c r="I4" s="728">
        <v>504459</v>
      </c>
      <c r="J4" s="728">
        <v>442959</v>
      </c>
      <c r="K4" s="728">
        <v>396989</v>
      </c>
      <c r="L4" s="728">
        <v>411280</v>
      </c>
      <c r="M4" s="728">
        <v>392598</v>
      </c>
      <c r="N4" s="746">
        <v>392598</v>
      </c>
      <c r="O4" s="728">
        <v>392598</v>
      </c>
      <c r="P4" s="728">
        <v>517026</v>
      </c>
      <c r="Q4" s="728">
        <v>483026</v>
      </c>
      <c r="R4" s="728">
        <v>443666</v>
      </c>
      <c r="S4" s="728">
        <v>413666</v>
      </c>
      <c r="T4" s="728">
        <v>547635</v>
      </c>
      <c r="U4" s="728">
        <v>564314</v>
      </c>
      <c r="V4" s="728">
        <v>647314</v>
      </c>
      <c r="W4" s="728">
        <v>616449</v>
      </c>
      <c r="X4" s="728">
        <v>638449</v>
      </c>
      <c r="Y4" s="728">
        <v>638449</v>
      </c>
      <c r="Z4" s="746">
        <v>658449</v>
      </c>
      <c r="AA4" s="728">
        <v>702598</v>
      </c>
      <c r="AB4" s="745">
        <f>AA4/AA21</f>
        <v>0.43985858875483858</v>
      </c>
    </row>
    <row r="5" spans="1:28">
      <c r="A5" s="736" t="s">
        <v>191</v>
      </c>
      <c r="B5" s="746">
        <v>49000</v>
      </c>
      <c r="C5" s="728">
        <v>49000</v>
      </c>
      <c r="D5" s="728">
        <v>49000</v>
      </c>
      <c r="E5" s="728">
        <v>49000</v>
      </c>
      <c r="F5" s="728">
        <v>49000</v>
      </c>
      <c r="G5" s="728">
        <v>49000</v>
      </c>
      <c r="H5" s="728">
        <v>49000</v>
      </c>
      <c r="I5" s="728">
        <v>49000</v>
      </c>
      <c r="J5" s="728">
        <v>49000</v>
      </c>
      <c r="K5" s="728">
        <v>49000</v>
      </c>
      <c r="L5" s="728">
        <v>49000</v>
      </c>
      <c r="M5" s="728">
        <v>49000</v>
      </c>
      <c r="N5" s="746">
        <v>49000</v>
      </c>
      <c r="O5" s="728">
        <v>49000</v>
      </c>
      <c r="P5" s="728">
        <v>49000</v>
      </c>
      <c r="Q5" s="728">
        <v>49000</v>
      </c>
      <c r="R5" s="728">
        <v>49000</v>
      </c>
      <c r="S5" s="728">
        <v>49000</v>
      </c>
      <c r="T5" s="728">
        <v>49000</v>
      </c>
      <c r="U5" s="728">
        <v>49000</v>
      </c>
      <c r="V5" s="728">
        <v>49000</v>
      </c>
      <c r="W5" s="728">
        <v>49000</v>
      </c>
      <c r="X5" s="728">
        <v>49000</v>
      </c>
      <c r="Y5" s="728">
        <v>44000</v>
      </c>
      <c r="Z5" s="746">
        <v>44000</v>
      </c>
      <c r="AA5" s="728">
        <v>44000</v>
      </c>
      <c r="AB5" s="745">
        <f>AA5/AA21</f>
        <v>2.7546019068105655E-2</v>
      </c>
    </row>
    <row r="6" spans="1:28">
      <c r="A6" s="736" t="s">
        <v>189</v>
      </c>
      <c r="B6" s="746">
        <v>5000</v>
      </c>
      <c r="C6" s="728">
        <v>5000</v>
      </c>
      <c r="D6" s="728">
        <v>5000</v>
      </c>
      <c r="E6" s="728">
        <v>5000</v>
      </c>
      <c r="F6" s="728">
        <v>5000</v>
      </c>
      <c r="G6" s="728">
        <v>5000</v>
      </c>
      <c r="H6" s="728">
        <v>5000</v>
      </c>
      <c r="I6" s="728">
        <v>5000</v>
      </c>
      <c r="J6" s="728">
        <v>5000</v>
      </c>
      <c r="K6" s="728">
        <v>5000</v>
      </c>
      <c r="L6" s="728"/>
      <c r="M6" s="728">
        <v>41000</v>
      </c>
      <c r="N6" s="746">
        <v>41000</v>
      </c>
      <c r="O6" s="728">
        <v>45000</v>
      </c>
      <c r="P6" s="728">
        <v>45000</v>
      </c>
      <c r="Q6" s="728">
        <v>45000</v>
      </c>
      <c r="R6" s="728">
        <v>45000</v>
      </c>
      <c r="S6" s="728">
        <v>70000</v>
      </c>
      <c r="T6" s="728">
        <v>95000</v>
      </c>
      <c r="U6" s="728">
        <v>95000</v>
      </c>
      <c r="V6" s="728">
        <v>95000</v>
      </c>
      <c r="W6" s="728">
        <v>95000</v>
      </c>
      <c r="X6" s="728">
        <v>95000</v>
      </c>
      <c r="Y6" s="728">
        <v>74000</v>
      </c>
      <c r="Z6" s="746">
        <v>74000</v>
      </c>
      <c r="AA6" s="728">
        <v>70000</v>
      </c>
      <c r="AB6" s="745">
        <f>AA6/AA21</f>
        <v>4.3823212153804449E-2</v>
      </c>
    </row>
    <row r="7" spans="1:28">
      <c r="A7" s="736" t="s">
        <v>188</v>
      </c>
      <c r="B7" s="746">
        <v>57380</v>
      </c>
      <c r="C7" s="728">
        <v>57380</v>
      </c>
      <c r="D7" s="728">
        <v>57380</v>
      </c>
      <c r="E7" s="728">
        <v>57380</v>
      </c>
      <c r="F7" s="728">
        <v>57380</v>
      </c>
      <c r="G7" s="728">
        <v>57380</v>
      </c>
      <c r="H7" s="728">
        <v>47380</v>
      </c>
      <c r="I7" s="728">
        <v>47380</v>
      </c>
      <c r="J7" s="728">
        <v>47380</v>
      </c>
      <c r="K7" s="728">
        <v>47380</v>
      </c>
      <c r="L7" s="728">
        <v>47380</v>
      </c>
      <c r="M7" s="728">
        <v>47380</v>
      </c>
      <c r="N7" s="746">
        <v>47380</v>
      </c>
      <c r="O7" s="728">
        <v>47380</v>
      </c>
      <c r="P7" s="728">
        <v>47380</v>
      </c>
      <c r="Q7" s="728">
        <v>47380</v>
      </c>
      <c r="R7" s="728">
        <v>47380</v>
      </c>
      <c r="S7" s="728">
        <v>47380</v>
      </c>
      <c r="T7" s="728">
        <v>47380</v>
      </c>
      <c r="U7" s="728">
        <v>47380</v>
      </c>
      <c r="V7" s="728">
        <v>47380</v>
      </c>
      <c r="W7" s="728">
        <v>47380</v>
      </c>
      <c r="X7" s="728">
        <v>47380</v>
      </c>
      <c r="Y7" s="728">
        <f>47380+110000</f>
        <v>157380</v>
      </c>
      <c r="Z7" s="746">
        <f>47380+110000</f>
        <v>157380</v>
      </c>
      <c r="AA7" s="728">
        <f>47380+110000</f>
        <v>157380</v>
      </c>
      <c r="AB7" s="745">
        <f>AA7/AA21</f>
        <v>9.8527101839510633E-2</v>
      </c>
    </row>
    <row r="8" spans="1:28">
      <c r="A8" s="736" t="s">
        <v>187</v>
      </c>
      <c r="B8" s="746">
        <v>160119</v>
      </c>
      <c r="C8" s="728">
        <v>160119</v>
      </c>
      <c r="D8" s="728">
        <v>160119</v>
      </c>
      <c r="E8" s="728">
        <v>160119</v>
      </c>
      <c r="F8" s="728">
        <v>160119</v>
      </c>
      <c r="G8" s="728">
        <v>160119</v>
      </c>
      <c r="H8" s="728">
        <v>160119</v>
      </c>
      <c r="I8" s="728">
        <v>160119</v>
      </c>
      <c r="J8" s="728">
        <v>160119</v>
      </c>
      <c r="K8" s="728">
        <v>160119</v>
      </c>
      <c r="L8" s="728">
        <v>160119</v>
      </c>
      <c r="M8" s="728">
        <v>130119</v>
      </c>
      <c r="N8" s="746">
        <v>130119</v>
      </c>
      <c r="O8" s="728">
        <v>130119</v>
      </c>
      <c r="P8" s="728">
        <v>130119</v>
      </c>
      <c r="Q8" s="728">
        <v>130119</v>
      </c>
      <c r="R8" s="728">
        <v>130119</v>
      </c>
      <c r="S8" s="728">
        <v>130119</v>
      </c>
      <c r="T8" s="728">
        <v>119552</v>
      </c>
      <c r="U8" s="728">
        <v>119552</v>
      </c>
      <c r="V8" s="728">
        <v>110192</v>
      </c>
      <c r="W8" s="728">
        <v>107732</v>
      </c>
      <c r="X8" s="728">
        <v>107732</v>
      </c>
      <c r="Y8" s="728">
        <v>80689</v>
      </c>
      <c r="Z8" s="746">
        <v>80689</v>
      </c>
      <c r="AA8" s="728">
        <v>80689</v>
      </c>
      <c r="AB8" s="745">
        <f>AA8/AA21</f>
        <v>5.0515016649690388E-2</v>
      </c>
    </row>
    <row r="9" spans="1:28">
      <c r="A9" s="736" t="s">
        <v>185</v>
      </c>
      <c r="B9" s="746">
        <v>50000</v>
      </c>
      <c r="C9" s="728">
        <v>50000</v>
      </c>
      <c r="D9" s="728">
        <v>50000</v>
      </c>
      <c r="E9" s="728">
        <v>50000</v>
      </c>
      <c r="F9" s="728">
        <v>50000</v>
      </c>
      <c r="G9" s="728">
        <v>50000</v>
      </c>
      <c r="H9" s="728">
        <v>50000</v>
      </c>
      <c r="I9" s="728">
        <v>50000</v>
      </c>
      <c r="J9" s="728">
        <v>50000</v>
      </c>
      <c r="K9" s="728">
        <v>50000</v>
      </c>
      <c r="L9" s="728">
        <v>50000</v>
      </c>
      <c r="M9" s="728">
        <v>50000</v>
      </c>
      <c r="N9" s="746">
        <v>50000</v>
      </c>
      <c r="O9" s="728">
        <v>50000</v>
      </c>
      <c r="P9" s="728">
        <v>50000</v>
      </c>
      <c r="Q9" s="728">
        <v>50000</v>
      </c>
      <c r="R9" s="728">
        <v>50000</v>
      </c>
      <c r="S9" s="728">
        <v>50000</v>
      </c>
      <c r="T9" s="728">
        <v>100079</v>
      </c>
      <c r="U9" s="728">
        <v>150000</v>
      </c>
      <c r="V9" s="728">
        <v>190000</v>
      </c>
      <c r="W9" s="728">
        <v>243000</v>
      </c>
      <c r="X9" s="728">
        <v>290000</v>
      </c>
      <c r="Y9" s="728">
        <v>290000</v>
      </c>
      <c r="Z9" s="746">
        <v>290000</v>
      </c>
      <c r="AA9" s="728">
        <v>290000</v>
      </c>
      <c r="AB9" s="745">
        <f>AA9/AA21</f>
        <v>0.18155330749433271</v>
      </c>
    </row>
    <row r="10" spans="1:28">
      <c r="A10" s="739" t="s">
        <v>196</v>
      </c>
      <c r="B10" s="727">
        <f t="shared" ref="B10:Y10" si="23">B11</f>
        <v>35995</v>
      </c>
      <c r="C10" s="727">
        <f t="shared" si="23"/>
        <v>35995</v>
      </c>
      <c r="D10" s="727">
        <f t="shared" si="23"/>
        <v>35995</v>
      </c>
      <c r="E10" s="727">
        <f t="shared" si="23"/>
        <v>35995</v>
      </c>
      <c r="F10" s="727">
        <f t="shared" si="23"/>
        <v>35995</v>
      </c>
      <c r="G10" s="727">
        <f t="shared" si="23"/>
        <v>35995</v>
      </c>
      <c r="H10" s="727">
        <f t="shared" si="23"/>
        <v>35995</v>
      </c>
      <c r="I10" s="727">
        <f t="shared" si="23"/>
        <v>35995</v>
      </c>
      <c r="J10" s="727">
        <f t="shared" si="23"/>
        <v>35995</v>
      </c>
      <c r="K10" s="727">
        <f t="shared" si="23"/>
        <v>27847</v>
      </c>
      <c r="L10" s="727">
        <f t="shared" si="23"/>
        <v>23977</v>
      </c>
      <c r="M10" s="727">
        <f t="shared" si="23"/>
        <v>17500</v>
      </c>
      <c r="N10" s="727">
        <f t="shared" si="23"/>
        <v>17500</v>
      </c>
      <c r="O10" s="727">
        <f t="shared" si="23"/>
        <v>17500</v>
      </c>
      <c r="P10" s="727">
        <f t="shared" si="23"/>
        <v>17500</v>
      </c>
      <c r="Q10" s="727">
        <f t="shared" si="23"/>
        <v>32500</v>
      </c>
      <c r="R10" s="727">
        <f t="shared" si="23"/>
        <v>32500</v>
      </c>
      <c r="S10" s="727">
        <f t="shared" si="23"/>
        <v>42500</v>
      </c>
      <c r="T10" s="727">
        <f t="shared" si="23"/>
        <v>44000</v>
      </c>
      <c r="U10" s="727">
        <f t="shared" si="23"/>
        <v>46500</v>
      </c>
      <c r="V10" s="727">
        <f t="shared" si="23"/>
        <v>53500</v>
      </c>
      <c r="W10" s="727">
        <f t="shared" si="23"/>
        <v>58500</v>
      </c>
      <c r="X10" s="727">
        <f t="shared" si="23"/>
        <v>64900</v>
      </c>
      <c r="Y10" s="727">
        <f t="shared" si="23"/>
        <v>61500</v>
      </c>
      <c r="Z10" s="727">
        <f>Z11</f>
        <v>61500</v>
      </c>
      <c r="AA10" s="727">
        <f>AA11</f>
        <v>61500</v>
      </c>
      <c r="AB10" s="744">
        <f>AA10/AA21</f>
        <v>3.8501822106556768E-2</v>
      </c>
    </row>
    <row r="11" spans="1:28">
      <c r="A11" s="736" t="s">
        <v>187</v>
      </c>
      <c r="B11" s="746">
        <v>35995</v>
      </c>
      <c r="C11" s="728">
        <v>35995</v>
      </c>
      <c r="D11" s="728">
        <v>35995</v>
      </c>
      <c r="E11" s="728">
        <v>35995</v>
      </c>
      <c r="F11" s="728">
        <v>35995</v>
      </c>
      <c r="G11" s="728">
        <v>35995</v>
      </c>
      <c r="H11" s="728">
        <v>35995</v>
      </c>
      <c r="I11" s="728">
        <v>35995</v>
      </c>
      <c r="J11" s="728">
        <v>35995</v>
      </c>
      <c r="K11" s="728">
        <v>27847</v>
      </c>
      <c r="L11" s="728">
        <v>23977</v>
      </c>
      <c r="M11" s="728">
        <v>17500</v>
      </c>
      <c r="N11" s="746">
        <v>17500</v>
      </c>
      <c r="O11" s="728">
        <v>17500</v>
      </c>
      <c r="P11" s="728">
        <v>17500</v>
      </c>
      <c r="Q11" s="728">
        <v>32500</v>
      </c>
      <c r="R11" s="728">
        <v>32500</v>
      </c>
      <c r="S11" s="728">
        <v>42500</v>
      </c>
      <c r="T11" s="728">
        <v>44000</v>
      </c>
      <c r="U11" s="729">
        <v>46500</v>
      </c>
      <c r="V11" s="729">
        <v>53500</v>
      </c>
      <c r="W11" s="729">
        <v>58500</v>
      </c>
      <c r="X11" s="729">
        <v>64900</v>
      </c>
      <c r="Y11" s="729">
        <v>61500</v>
      </c>
      <c r="Z11" s="746">
        <v>61500</v>
      </c>
      <c r="AA11" s="729">
        <v>61500</v>
      </c>
      <c r="AB11" s="745">
        <f>AA11/AA21</f>
        <v>3.8501822106556768E-2</v>
      </c>
    </row>
    <row r="12" spans="1:28">
      <c r="A12" s="739" t="s">
        <v>195</v>
      </c>
      <c r="B12" s="727">
        <f t="shared" ref="B12:Y12" si="24">SUM(B13:B20)</f>
        <v>96121</v>
      </c>
      <c r="C12" s="727">
        <f t="shared" si="24"/>
        <v>106241</v>
      </c>
      <c r="D12" s="727">
        <f t="shared" si="24"/>
        <v>106741</v>
      </c>
      <c r="E12" s="727">
        <f t="shared" si="24"/>
        <v>106513</v>
      </c>
      <c r="F12" s="727">
        <f t="shared" si="24"/>
        <v>121563</v>
      </c>
      <c r="G12" s="727">
        <f t="shared" si="24"/>
        <v>123063</v>
      </c>
      <c r="H12" s="727">
        <f t="shared" si="24"/>
        <v>130763</v>
      </c>
      <c r="I12" s="727">
        <f t="shared" si="24"/>
        <v>130763</v>
      </c>
      <c r="J12" s="727">
        <f t="shared" si="24"/>
        <v>125634</v>
      </c>
      <c r="K12" s="727">
        <f t="shared" si="24"/>
        <v>130105</v>
      </c>
      <c r="L12" s="727">
        <f t="shared" si="24"/>
        <v>139105</v>
      </c>
      <c r="M12" s="727">
        <f t="shared" si="24"/>
        <v>164855</v>
      </c>
      <c r="N12" s="727">
        <f t="shared" si="24"/>
        <v>164855</v>
      </c>
      <c r="O12" s="727">
        <f t="shared" si="24"/>
        <v>162823</v>
      </c>
      <c r="P12" s="727">
        <f t="shared" si="24"/>
        <v>168456</v>
      </c>
      <c r="Q12" s="727">
        <f t="shared" si="24"/>
        <v>166543</v>
      </c>
      <c r="R12" s="727">
        <f t="shared" si="24"/>
        <v>165543</v>
      </c>
      <c r="S12" s="727">
        <f t="shared" si="24"/>
        <v>173543</v>
      </c>
      <c r="T12" s="727">
        <f t="shared" si="24"/>
        <v>172543</v>
      </c>
      <c r="U12" s="727">
        <f t="shared" si="24"/>
        <v>175543</v>
      </c>
      <c r="V12" s="727">
        <f t="shared" si="24"/>
        <v>174043</v>
      </c>
      <c r="W12" s="727">
        <f t="shared" si="24"/>
        <v>172393</v>
      </c>
      <c r="X12" s="727">
        <f t="shared" si="24"/>
        <v>175893</v>
      </c>
      <c r="Y12" s="727">
        <f t="shared" si="24"/>
        <v>216743</v>
      </c>
      <c r="Z12" s="727">
        <f>SUM(Z13:Z20)</f>
        <v>251679</v>
      </c>
      <c r="AA12" s="727">
        <f>SUM(AA13:AA20)</f>
        <v>191160</v>
      </c>
      <c r="AB12" s="744">
        <f>AA12/AA21</f>
        <v>0.11967493193316084</v>
      </c>
    </row>
    <row r="13" spans="1:28">
      <c r="A13" s="736" t="s">
        <v>191</v>
      </c>
      <c r="B13" s="746">
        <v>54856</v>
      </c>
      <c r="C13" s="728">
        <v>63276</v>
      </c>
      <c r="D13" s="728">
        <v>63276</v>
      </c>
      <c r="E13" s="728">
        <v>66248</v>
      </c>
      <c r="F13" s="728">
        <v>79298</v>
      </c>
      <c r="G13" s="728">
        <v>77298</v>
      </c>
      <c r="H13" s="728">
        <v>82298</v>
      </c>
      <c r="I13" s="728">
        <v>82298</v>
      </c>
      <c r="J13" s="728">
        <v>82298</v>
      </c>
      <c r="K13" s="728">
        <v>86769</v>
      </c>
      <c r="L13" s="728">
        <v>86769</v>
      </c>
      <c r="M13" s="728">
        <v>91369</v>
      </c>
      <c r="N13" s="746">
        <v>91369</v>
      </c>
      <c r="O13" s="730">
        <v>91369</v>
      </c>
      <c r="P13" s="730">
        <v>91369</v>
      </c>
      <c r="Q13" s="730">
        <v>86869</v>
      </c>
      <c r="R13" s="730">
        <v>86869</v>
      </c>
      <c r="S13" s="728">
        <v>86869</v>
      </c>
      <c r="T13" s="728">
        <v>86869</v>
      </c>
      <c r="U13" s="728">
        <v>89869</v>
      </c>
      <c r="V13" s="728">
        <v>89869</v>
      </c>
      <c r="W13" s="728">
        <v>89219</v>
      </c>
      <c r="X13" s="728">
        <v>89219</v>
      </c>
      <c r="Y13" s="728">
        <f>101019+20000</f>
        <v>121019</v>
      </c>
      <c r="Z13" s="746">
        <v>121019</v>
      </c>
      <c r="AA13" s="728">
        <v>120500</v>
      </c>
      <c r="AB13" s="745">
        <f>AA13/AA21</f>
        <v>7.5438529493334808E-2</v>
      </c>
    </row>
    <row r="14" spans="1:28">
      <c r="A14" s="736" t="s">
        <v>190</v>
      </c>
      <c r="B14" s="746">
        <v>3000</v>
      </c>
      <c r="C14" s="728">
        <v>3000</v>
      </c>
      <c r="D14" s="728">
        <v>3000</v>
      </c>
      <c r="E14" s="728"/>
      <c r="F14" s="728"/>
      <c r="G14" s="728"/>
      <c r="H14" s="728"/>
      <c r="I14" s="728"/>
      <c r="J14" s="728"/>
      <c r="K14" s="728"/>
      <c r="L14" s="728">
        <v>2000</v>
      </c>
      <c r="M14" s="728">
        <v>2000</v>
      </c>
      <c r="N14" s="746">
        <v>2000</v>
      </c>
      <c r="O14" s="730">
        <v>2000</v>
      </c>
      <c r="P14" s="730">
        <v>2000</v>
      </c>
      <c r="Q14" s="730">
        <v>5087</v>
      </c>
      <c r="R14" s="729">
        <v>5087</v>
      </c>
      <c r="S14" s="728">
        <v>5087</v>
      </c>
      <c r="T14" s="728">
        <v>5087</v>
      </c>
      <c r="U14" s="728">
        <v>5087</v>
      </c>
      <c r="V14" s="728">
        <v>5087</v>
      </c>
      <c r="W14" s="728">
        <v>5087</v>
      </c>
      <c r="X14" s="728">
        <v>5087</v>
      </c>
      <c r="Y14" s="728">
        <v>5087</v>
      </c>
      <c r="Z14" s="746">
        <v>5087</v>
      </c>
      <c r="AA14" s="728">
        <v>5087</v>
      </c>
      <c r="AB14" s="745">
        <f>AA14/AA21</f>
        <v>3.1846954318057604E-3</v>
      </c>
    </row>
    <row r="15" spans="1:28">
      <c r="A15" s="736" t="s">
        <v>1556</v>
      </c>
      <c r="B15" s="746"/>
      <c r="C15" s="728"/>
      <c r="D15" s="728"/>
      <c r="E15" s="728"/>
      <c r="F15" s="728"/>
      <c r="G15" s="728"/>
      <c r="H15" s="728"/>
      <c r="I15" s="728"/>
      <c r="J15" s="728"/>
      <c r="K15" s="728"/>
      <c r="L15" s="728"/>
      <c r="M15" s="728"/>
      <c r="N15" s="746"/>
      <c r="O15" s="728"/>
      <c r="P15" s="730">
        <v>133</v>
      </c>
      <c r="Q15" s="730">
        <v>133</v>
      </c>
      <c r="R15" s="730">
        <v>133</v>
      </c>
      <c r="S15" s="728">
        <v>133</v>
      </c>
      <c r="T15" s="728">
        <v>133</v>
      </c>
      <c r="U15" s="728">
        <v>133</v>
      </c>
      <c r="V15" s="728">
        <v>133</v>
      </c>
      <c r="W15" s="728">
        <v>133</v>
      </c>
      <c r="X15" s="728">
        <v>133</v>
      </c>
      <c r="Y15" s="728">
        <v>133</v>
      </c>
      <c r="Z15" s="746">
        <v>133</v>
      </c>
      <c r="AA15" s="728">
        <v>133</v>
      </c>
      <c r="AB15" s="745">
        <f>AA15/AA21</f>
        <v>8.326410309222846E-5</v>
      </c>
    </row>
    <row r="16" spans="1:28">
      <c r="A16" s="736" t="s">
        <v>197</v>
      </c>
      <c r="B16" s="746">
        <v>1629</v>
      </c>
      <c r="C16" s="728">
        <v>1629</v>
      </c>
      <c r="D16" s="728">
        <v>1629</v>
      </c>
      <c r="E16" s="728">
        <v>1629</v>
      </c>
      <c r="F16" s="728">
        <v>1629</v>
      </c>
      <c r="G16" s="728">
        <v>1629</v>
      </c>
      <c r="H16" s="728">
        <v>1629</v>
      </c>
      <c r="I16" s="728">
        <v>1629</v>
      </c>
      <c r="J16" s="728"/>
      <c r="K16" s="728"/>
      <c r="L16" s="728"/>
      <c r="M16" s="728"/>
      <c r="N16" s="746"/>
      <c r="O16" s="728"/>
      <c r="P16" s="728"/>
      <c r="Q16" s="730"/>
      <c r="R16" s="730"/>
      <c r="S16" s="728"/>
      <c r="T16" s="728"/>
      <c r="U16" s="728"/>
      <c r="V16" s="728"/>
      <c r="W16" s="728"/>
      <c r="X16" s="728"/>
      <c r="Y16" s="728"/>
      <c r="Z16" s="746"/>
      <c r="AA16" s="728"/>
      <c r="AB16" s="745">
        <f>AA16/AA21</f>
        <v>0</v>
      </c>
    </row>
    <row r="17" spans="1:28">
      <c r="A17" s="736" t="s">
        <v>189</v>
      </c>
      <c r="B17" s="746">
        <v>14700</v>
      </c>
      <c r="C17" s="728">
        <v>16400</v>
      </c>
      <c r="D17" s="728">
        <v>16900</v>
      </c>
      <c r="E17" s="728">
        <v>17200</v>
      </c>
      <c r="F17" s="728">
        <v>19200</v>
      </c>
      <c r="G17" s="728">
        <v>21200</v>
      </c>
      <c r="H17" s="728">
        <v>23200</v>
      </c>
      <c r="I17" s="728">
        <v>23200</v>
      </c>
      <c r="J17" s="728">
        <v>19700</v>
      </c>
      <c r="K17" s="728">
        <v>19700</v>
      </c>
      <c r="L17" s="728">
        <v>15700</v>
      </c>
      <c r="M17" s="728">
        <v>9850</v>
      </c>
      <c r="N17" s="746">
        <v>9850</v>
      </c>
      <c r="O17" s="730">
        <v>8150</v>
      </c>
      <c r="P17" s="730">
        <v>9650</v>
      </c>
      <c r="Q17" s="730">
        <v>9150</v>
      </c>
      <c r="R17" s="730">
        <v>7150</v>
      </c>
      <c r="S17" s="728">
        <v>13150</v>
      </c>
      <c r="T17" s="728">
        <v>12150</v>
      </c>
      <c r="U17" s="728">
        <v>12150</v>
      </c>
      <c r="V17" s="728">
        <v>11650</v>
      </c>
      <c r="W17" s="728">
        <v>12650</v>
      </c>
      <c r="X17" s="728">
        <v>15150</v>
      </c>
      <c r="Y17" s="728">
        <v>25000</v>
      </c>
      <c r="Z17" s="746">
        <v>60000</v>
      </c>
      <c r="AA17" s="728"/>
      <c r="AB17" s="745">
        <f>AA17/AA21</f>
        <v>0</v>
      </c>
    </row>
    <row r="18" spans="1:28">
      <c r="A18" s="736" t="s">
        <v>188</v>
      </c>
      <c r="B18" s="746">
        <v>14564</v>
      </c>
      <c r="C18" s="728">
        <v>14564</v>
      </c>
      <c r="D18" s="728">
        <v>14564</v>
      </c>
      <c r="E18" s="728">
        <v>14064</v>
      </c>
      <c r="F18" s="728">
        <v>14064</v>
      </c>
      <c r="G18" s="728">
        <v>14064</v>
      </c>
      <c r="H18" s="728">
        <v>14564</v>
      </c>
      <c r="I18" s="728">
        <v>14564</v>
      </c>
      <c r="J18" s="728">
        <v>14564</v>
      </c>
      <c r="K18" s="728">
        <v>14564</v>
      </c>
      <c r="L18" s="728">
        <v>14564</v>
      </c>
      <c r="M18" s="728">
        <v>21564</v>
      </c>
      <c r="N18" s="746">
        <v>21564</v>
      </c>
      <c r="O18" s="730">
        <v>21564</v>
      </c>
      <c r="P18" s="730">
        <v>25564</v>
      </c>
      <c r="Q18" s="730">
        <v>25564</v>
      </c>
      <c r="R18" s="730">
        <v>25564</v>
      </c>
      <c r="S18" s="728">
        <v>25564</v>
      </c>
      <c r="T18" s="728">
        <v>25564</v>
      </c>
      <c r="U18" s="728">
        <v>25564</v>
      </c>
      <c r="V18" s="728">
        <v>24564</v>
      </c>
      <c r="W18" s="728">
        <v>24564</v>
      </c>
      <c r="X18" s="728">
        <v>24564</v>
      </c>
      <c r="Y18" s="728">
        <v>24564</v>
      </c>
      <c r="Z18" s="746">
        <v>24500</v>
      </c>
      <c r="AA18" s="728">
        <v>24500</v>
      </c>
      <c r="AB18" s="745">
        <f>AA18/AA21</f>
        <v>1.5338124253831558E-2</v>
      </c>
    </row>
    <row r="19" spans="1:28">
      <c r="A19" s="736" t="s">
        <v>187</v>
      </c>
      <c r="B19" s="746">
        <v>7372</v>
      </c>
      <c r="C19" s="728">
        <v>7372</v>
      </c>
      <c r="D19" s="728">
        <v>7372</v>
      </c>
      <c r="E19" s="728">
        <v>7372</v>
      </c>
      <c r="F19" s="728">
        <v>7372</v>
      </c>
      <c r="G19" s="728">
        <v>8872</v>
      </c>
      <c r="H19" s="728">
        <v>9072</v>
      </c>
      <c r="I19" s="728">
        <v>9072</v>
      </c>
      <c r="J19" s="728">
        <v>9072</v>
      </c>
      <c r="K19" s="728">
        <v>9072</v>
      </c>
      <c r="L19" s="728">
        <v>9072</v>
      </c>
      <c r="M19" s="728">
        <v>9072</v>
      </c>
      <c r="N19" s="746">
        <v>9072</v>
      </c>
      <c r="O19" s="730">
        <v>8740</v>
      </c>
      <c r="P19" s="730">
        <v>8740</v>
      </c>
      <c r="Q19" s="730">
        <v>8740</v>
      </c>
      <c r="R19" s="730">
        <v>8740</v>
      </c>
      <c r="S19" s="728">
        <v>10740</v>
      </c>
      <c r="T19" s="728">
        <v>10740</v>
      </c>
      <c r="U19" s="728">
        <v>10740</v>
      </c>
      <c r="V19" s="728">
        <v>10740</v>
      </c>
      <c r="W19" s="728">
        <v>8740</v>
      </c>
      <c r="X19" s="728">
        <v>9740</v>
      </c>
      <c r="Y19" s="728">
        <f>7940+1000</f>
        <v>8940</v>
      </c>
      <c r="Z19" s="746">
        <v>8940</v>
      </c>
      <c r="AA19" s="728">
        <v>8940</v>
      </c>
      <c r="AB19" s="745">
        <f>AA19/AA21</f>
        <v>5.5968502379287396E-3</v>
      </c>
    </row>
    <row r="20" spans="1:28">
      <c r="A20" s="736" t="s">
        <v>185</v>
      </c>
      <c r="B20" s="746"/>
      <c r="C20" s="728"/>
      <c r="D20" s="728"/>
      <c r="E20" s="728"/>
      <c r="F20" s="728"/>
      <c r="G20" s="728"/>
      <c r="H20" s="728"/>
      <c r="I20" s="728"/>
      <c r="J20" s="728"/>
      <c r="K20" s="728"/>
      <c r="L20" s="728">
        <v>11000</v>
      </c>
      <c r="M20" s="728">
        <v>31000</v>
      </c>
      <c r="N20" s="746">
        <v>31000</v>
      </c>
      <c r="O20" s="730">
        <v>31000</v>
      </c>
      <c r="P20" s="730">
        <v>31000</v>
      </c>
      <c r="Q20" s="730">
        <v>31000</v>
      </c>
      <c r="R20" s="730">
        <v>32000</v>
      </c>
      <c r="S20" s="728">
        <v>32000</v>
      </c>
      <c r="T20" s="728">
        <v>32000</v>
      </c>
      <c r="U20" s="728">
        <v>32000</v>
      </c>
      <c r="V20" s="728">
        <v>32000</v>
      </c>
      <c r="W20" s="728">
        <v>32000</v>
      </c>
      <c r="X20" s="728">
        <v>32000</v>
      </c>
      <c r="Y20" s="728">
        <v>32000</v>
      </c>
      <c r="Z20" s="746">
        <v>32000</v>
      </c>
      <c r="AA20" s="728">
        <v>32000</v>
      </c>
      <c r="AB20" s="745">
        <f>AA20/AA21</f>
        <v>2.0033468413167749E-2</v>
      </c>
    </row>
    <row r="21" spans="1:28">
      <c r="A21" s="740" t="s">
        <v>115</v>
      </c>
      <c r="B21" s="731">
        <f t="shared" ref="B21:Y21" si="25">B3+B10+B12</f>
        <v>713615</v>
      </c>
      <c r="C21" s="731">
        <f t="shared" si="25"/>
        <v>723735</v>
      </c>
      <c r="D21" s="731">
        <f t="shared" si="25"/>
        <v>729235</v>
      </c>
      <c r="E21" s="731">
        <f t="shared" si="25"/>
        <v>767007</v>
      </c>
      <c r="F21" s="731">
        <f t="shared" si="25"/>
        <v>763057</v>
      </c>
      <c r="G21" s="731">
        <f t="shared" si="25"/>
        <v>837858</v>
      </c>
      <c r="H21" s="731">
        <f t="shared" si="25"/>
        <v>929716</v>
      </c>
      <c r="I21" s="731">
        <f t="shared" si="25"/>
        <v>982716</v>
      </c>
      <c r="J21" s="731">
        <f t="shared" si="25"/>
        <v>916087</v>
      </c>
      <c r="K21" s="731">
        <f t="shared" si="25"/>
        <v>866440</v>
      </c>
      <c r="L21" s="731">
        <f t="shared" si="25"/>
        <v>880861</v>
      </c>
      <c r="M21" s="731">
        <f t="shared" si="25"/>
        <v>892452</v>
      </c>
      <c r="N21" s="731">
        <f t="shared" si="25"/>
        <v>892452</v>
      </c>
      <c r="O21" s="731">
        <f t="shared" si="25"/>
        <v>894420</v>
      </c>
      <c r="P21" s="731">
        <f t="shared" si="25"/>
        <v>1024481</v>
      </c>
      <c r="Q21" s="731">
        <f t="shared" si="25"/>
        <v>1003568</v>
      </c>
      <c r="R21" s="731">
        <f t="shared" si="25"/>
        <v>963208</v>
      </c>
      <c r="S21" s="731">
        <f t="shared" si="25"/>
        <v>976208</v>
      </c>
      <c r="T21" s="731">
        <f t="shared" si="25"/>
        <v>1175189</v>
      </c>
      <c r="U21" s="731">
        <f t="shared" si="25"/>
        <v>1247289</v>
      </c>
      <c r="V21" s="731">
        <f t="shared" si="25"/>
        <v>1366429</v>
      </c>
      <c r="W21" s="731">
        <f t="shared" si="25"/>
        <v>1389454</v>
      </c>
      <c r="X21" s="731">
        <f t="shared" si="25"/>
        <v>1468354</v>
      </c>
      <c r="Y21" s="731">
        <f t="shared" si="25"/>
        <v>1562761</v>
      </c>
      <c r="Z21" s="731">
        <f>Z3+Z10+Z12</f>
        <v>1617697</v>
      </c>
      <c r="AA21" s="731">
        <f>AA3+AA10+AA12</f>
        <v>1597327</v>
      </c>
      <c r="AB21" s="744">
        <f>AA21/AA21</f>
        <v>1</v>
      </c>
    </row>
    <row r="25" spans="1:28" ht="18" customHeight="1">
      <c r="A25" s="735" t="s">
        <v>1194</v>
      </c>
      <c r="B25" s="732" t="s">
        <v>2263</v>
      </c>
      <c r="C25" s="732" t="s">
        <v>237</v>
      </c>
    </row>
    <row r="26" spans="1:28">
      <c r="A26" s="736" t="s">
        <v>193</v>
      </c>
      <c r="B26" s="726">
        <v>702598</v>
      </c>
      <c r="C26" s="734">
        <f>B26/B35</f>
        <v>0.43985858875483858</v>
      </c>
    </row>
    <row r="27" spans="1:28">
      <c r="A27" s="736" t="s">
        <v>191</v>
      </c>
      <c r="B27" s="726">
        <v>164500</v>
      </c>
      <c r="C27" s="734">
        <f>B27/B35</f>
        <v>0.10298454856144046</v>
      </c>
    </row>
    <row r="28" spans="1:28">
      <c r="A28" s="736" t="s">
        <v>190</v>
      </c>
      <c r="B28" s="726">
        <v>5087</v>
      </c>
      <c r="C28" s="734">
        <f>B28/B35</f>
        <v>3.1846954318057604E-3</v>
      </c>
    </row>
    <row r="29" spans="1:28">
      <c r="A29" s="736" t="s">
        <v>1556</v>
      </c>
      <c r="B29" s="726">
        <v>133</v>
      </c>
      <c r="C29" s="734">
        <f>B29/B35</f>
        <v>8.326410309222846E-5</v>
      </c>
    </row>
    <row r="30" spans="1:28">
      <c r="A30" s="736" t="s">
        <v>197</v>
      </c>
      <c r="B30" s="726"/>
      <c r="C30" s="734">
        <f>B30/B35</f>
        <v>0</v>
      </c>
    </row>
    <row r="31" spans="1:28">
      <c r="A31" s="736" t="s">
        <v>189</v>
      </c>
      <c r="B31" s="726">
        <v>70000</v>
      </c>
      <c r="C31" s="734">
        <f>B31/B35</f>
        <v>4.3823212153804449E-2</v>
      </c>
    </row>
    <row r="32" spans="1:28">
      <c r="A32" s="736" t="s">
        <v>188</v>
      </c>
      <c r="B32" s="726">
        <f>71880+110000</f>
        <v>181880</v>
      </c>
      <c r="C32" s="734">
        <f>B32/B35</f>
        <v>0.1138652260933422</v>
      </c>
    </row>
    <row r="33" spans="1:27">
      <c r="A33" s="736" t="s">
        <v>187</v>
      </c>
      <c r="B33" s="726">
        <v>151129</v>
      </c>
      <c r="C33" s="734">
        <f>B33/B35</f>
        <v>9.4613688994175896E-2</v>
      </c>
    </row>
    <row r="34" spans="1:27">
      <c r="A34" s="736" t="s">
        <v>185</v>
      </c>
      <c r="B34" s="726">
        <v>322000</v>
      </c>
      <c r="C34" s="734">
        <f>B34/B35</f>
        <v>0.20158677590750046</v>
      </c>
    </row>
    <row r="35" spans="1:27">
      <c r="A35" s="737" t="s">
        <v>2264</v>
      </c>
      <c r="B35" s="731">
        <f>SUM(B26:B34)</f>
        <v>1597327</v>
      </c>
      <c r="C35" s="743">
        <f>B35/B35</f>
        <v>1</v>
      </c>
    </row>
    <row r="39" spans="1:27">
      <c r="A39" s="16"/>
    </row>
    <row r="40" spans="1:27" s="1139" customFormat="1" ht="33.75" customHeight="1">
      <c r="A40" s="754" t="s">
        <v>2265</v>
      </c>
      <c r="B40" s="1040" t="s">
        <v>203</v>
      </c>
      <c r="C40" s="1040" t="s">
        <v>3</v>
      </c>
      <c r="D40" s="1040" t="s">
        <v>202</v>
      </c>
      <c r="E40" s="1040" t="s">
        <v>5</v>
      </c>
      <c r="F40" s="1040" t="s">
        <v>201</v>
      </c>
      <c r="G40" s="1040" t="s">
        <v>7</v>
      </c>
      <c r="H40" s="1040" t="s">
        <v>8</v>
      </c>
      <c r="I40" s="1040" t="s">
        <v>9</v>
      </c>
      <c r="J40" s="1040" t="s">
        <v>199</v>
      </c>
      <c r="K40" s="1040" t="s">
        <v>11</v>
      </c>
      <c r="L40" s="1040" t="s">
        <v>12</v>
      </c>
      <c r="M40" s="1040" t="s">
        <v>49</v>
      </c>
      <c r="N40" s="1040" t="s">
        <v>200</v>
      </c>
      <c r="O40" s="1040" t="s">
        <v>1508</v>
      </c>
      <c r="P40" s="1040" t="s">
        <v>1537</v>
      </c>
      <c r="Q40" s="1040" t="s">
        <v>1587</v>
      </c>
      <c r="R40" s="1040" t="s">
        <v>1643</v>
      </c>
      <c r="S40" s="1040" t="s">
        <v>1673</v>
      </c>
      <c r="T40" s="1040" t="s">
        <v>1441</v>
      </c>
      <c r="U40" s="1040" t="s">
        <v>1768</v>
      </c>
      <c r="V40" s="1040" t="s">
        <v>1898</v>
      </c>
      <c r="W40" s="1040" t="s">
        <v>1443</v>
      </c>
      <c r="X40" s="1040" t="s">
        <v>2012</v>
      </c>
      <c r="Y40" s="1040" t="s">
        <v>2035</v>
      </c>
      <c r="Z40" s="1040" t="s">
        <v>2192</v>
      </c>
      <c r="AA40" s="1040" t="s">
        <v>2414</v>
      </c>
    </row>
    <row r="41" spans="1:27">
      <c r="A41" s="739" t="s">
        <v>192</v>
      </c>
      <c r="B41" s="748" t="s">
        <v>2259</v>
      </c>
      <c r="C41" s="741">
        <v>49</v>
      </c>
      <c r="D41" s="741">
        <v>50</v>
      </c>
      <c r="E41" s="741">
        <v>53</v>
      </c>
      <c r="F41" s="741">
        <v>52</v>
      </c>
      <c r="G41" s="741">
        <v>56</v>
      </c>
      <c r="H41" s="741">
        <v>58</v>
      </c>
      <c r="I41" s="741">
        <v>60</v>
      </c>
      <c r="J41" s="741">
        <v>57</v>
      </c>
      <c r="K41" s="741" t="s">
        <v>2259</v>
      </c>
      <c r="L41" s="741">
        <v>56</v>
      </c>
      <c r="M41" s="741">
        <v>65</v>
      </c>
      <c r="N41" s="748">
        <v>65</v>
      </c>
      <c r="O41" s="741">
        <v>66</v>
      </c>
      <c r="P41" s="741">
        <v>72</v>
      </c>
      <c r="Q41" s="741">
        <v>69</v>
      </c>
      <c r="R41" s="741">
        <v>65</v>
      </c>
      <c r="S41" s="741">
        <v>70</v>
      </c>
      <c r="T41" s="741">
        <v>80</v>
      </c>
      <c r="U41" s="741">
        <v>85</v>
      </c>
      <c r="V41" s="741">
        <v>91</v>
      </c>
      <c r="W41" s="741">
        <v>91</v>
      </c>
      <c r="X41" s="741">
        <v>96</v>
      </c>
      <c r="Y41" s="741">
        <v>96</v>
      </c>
      <c r="Z41" s="748">
        <v>97</v>
      </c>
      <c r="AA41" s="741">
        <v>97</v>
      </c>
    </row>
    <row r="42" spans="1:27">
      <c r="A42" s="739" t="s">
        <v>196</v>
      </c>
      <c r="B42" s="748" t="s">
        <v>2259</v>
      </c>
      <c r="C42" s="741">
        <v>18</v>
      </c>
      <c r="D42" s="741">
        <v>18</v>
      </c>
      <c r="E42" s="741">
        <v>18</v>
      </c>
      <c r="F42" s="741">
        <v>18</v>
      </c>
      <c r="G42" s="741">
        <v>18</v>
      </c>
      <c r="H42" s="741">
        <v>18</v>
      </c>
      <c r="I42" s="741">
        <v>18</v>
      </c>
      <c r="J42" s="741">
        <v>18</v>
      </c>
      <c r="K42" s="741" t="s">
        <v>2259</v>
      </c>
      <c r="L42" s="741">
        <v>9</v>
      </c>
      <c r="M42" s="741">
        <v>6</v>
      </c>
      <c r="N42" s="748">
        <v>6</v>
      </c>
      <c r="O42" s="741">
        <v>6</v>
      </c>
      <c r="P42" s="741">
        <v>6</v>
      </c>
      <c r="Q42" s="741">
        <v>9</v>
      </c>
      <c r="R42" s="741">
        <v>9</v>
      </c>
      <c r="S42" s="741">
        <v>12</v>
      </c>
      <c r="T42" s="741">
        <v>13</v>
      </c>
      <c r="U42" s="741">
        <v>14</v>
      </c>
      <c r="V42" s="741">
        <v>16</v>
      </c>
      <c r="W42" s="741">
        <v>17</v>
      </c>
      <c r="X42" s="741">
        <v>19</v>
      </c>
      <c r="Y42" s="741">
        <v>18</v>
      </c>
      <c r="Z42" s="748">
        <v>18</v>
      </c>
      <c r="AA42" s="741">
        <v>18</v>
      </c>
    </row>
    <row r="43" spans="1:27">
      <c r="A43" s="739" t="s">
        <v>195</v>
      </c>
      <c r="B43" s="748" t="s">
        <v>2259</v>
      </c>
      <c r="C43" s="741">
        <v>51</v>
      </c>
      <c r="D43" s="741">
        <v>53</v>
      </c>
      <c r="E43" s="741">
        <v>52</v>
      </c>
      <c r="F43" s="741">
        <v>58</v>
      </c>
      <c r="G43" s="741">
        <v>59</v>
      </c>
      <c r="H43" s="741">
        <v>65</v>
      </c>
      <c r="I43" s="741">
        <v>65</v>
      </c>
      <c r="J43" s="741">
        <v>64</v>
      </c>
      <c r="K43" s="741" t="s">
        <v>2259</v>
      </c>
      <c r="L43" s="741">
        <v>74</v>
      </c>
      <c r="M43" s="741">
        <v>79</v>
      </c>
      <c r="N43" s="748">
        <v>79</v>
      </c>
      <c r="O43" s="741">
        <v>76</v>
      </c>
      <c r="P43" s="741">
        <v>77</v>
      </c>
      <c r="Q43" s="741">
        <v>77</v>
      </c>
      <c r="R43" s="741">
        <v>77</v>
      </c>
      <c r="S43" s="741">
        <v>79</v>
      </c>
      <c r="T43" s="741">
        <v>79</v>
      </c>
      <c r="U43" s="741">
        <v>80</v>
      </c>
      <c r="V43" s="741">
        <v>78</v>
      </c>
      <c r="W43" s="741">
        <v>77</v>
      </c>
      <c r="X43" s="741">
        <v>79</v>
      </c>
      <c r="Y43" s="741">
        <v>85</v>
      </c>
      <c r="Z43" s="748">
        <v>93</v>
      </c>
      <c r="AA43" s="741">
        <v>75</v>
      </c>
    </row>
    <row r="44" spans="1:27">
      <c r="A44" s="738" t="s">
        <v>48</v>
      </c>
      <c r="B44" s="742">
        <f t="shared" ref="B44:X44" si="26">SUM(B41:B43)</f>
        <v>0</v>
      </c>
      <c r="C44" s="742">
        <f t="shared" si="26"/>
        <v>118</v>
      </c>
      <c r="D44" s="742">
        <f t="shared" si="26"/>
        <v>121</v>
      </c>
      <c r="E44" s="742">
        <f t="shared" si="26"/>
        <v>123</v>
      </c>
      <c r="F44" s="742">
        <f t="shared" si="26"/>
        <v>128</v>
      </c>
      <c r="G44" s="742">
        <f t="shared" si="26"/>
        <v>133</v>
      </c>
      <c r="H44" s="742">
        <f t="shared" si="26"/>
        <v>141</v>
      </c>
      <c r="I44" s="742">
        <f t="shared" si="26"/>
        <v>143</v>
      </c>
      <c r="J44" s="742">
        <f t="shared" si="26"/>
        <v>139</v>
      </c>
      <c r="K44" s="742">
        <f t="shared" si="26"/>
        <v>0</v>
      </c>
      <c r="L44" s="742">
        <f t="shared" si="26"/>
        <v>139</v>
      </c>
      <c r="M44" s="742">
        <f t="shared" si="26"/>
        <v>150</v>
      </c>
      <c r="N44" s="742">
        <f t="shared" si="26"/>
        <v>150</v>
      </c>
      <c r="O44" s="742">
        <f t="shared" si="26"/>
        <v>148</v>
      </c>
      <c r="P44" s="742">
        <f t="shared" si="26"/>
        <v>155</v>
      </c>
      <c r="Q44" s="742">
        <f t="shared" si="26"/>
        <v>155</v>
      </c>
      <c r="R44" s="742">
        <f t="shared" si="26"/>
        <v>151</v>
      </c>
      <c r="S44" s="742">
        <f t="shared" si="26"/>
        <v>161</v>
      </c>
      <c r="T44" s="742">
        <f t="shared" si="26"/>
        <v>172</v>
      </c>
      <c r="U44" s="742">
        <f t="shared" si="26"/>
        <v>179</v>
      </c>
      <c r="V44" s="742">
        <f t="shared" si="26"/>
        <v>185</v>
      </c>
      <c r="W44" s="742">
        <f t="shared" si="26"/>
        <v>185</v>
      </c>
      <c r="X44" s="742">
        <f t="shared" si="26"/>
        <v>194</v>
      </c>
      <c r="Y44" s="742">
        <f t="shared" ref="Y44" si="27">SUM(Y41:Y43)</f>
        <v>199</v>
      </c>
      <c r="Z44" s="742">
        <f t="shared" ref="Z44:AA44" si="28">SUM(Z41:Z43)</f>
        <v>208</v>
      </c>
      <c r="AA44" s="742">
        <f t="shared" si="28"/>
        <v>190</v>
      </c>
    </row>
    <row r="45" spans="1:27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2:27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2:27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2:27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2:27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2:27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2:27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2:27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2:27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2:27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2:27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2:27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2:27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spans="2:27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</row>
    <row r="62" spans="2:27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</row>
    <row r="63" spans="2:27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100"/>
  <sheetViews>
    <sheetView rightToLeft="1" zoomScaleNormal="100" workbookViewId="0">
      <pane xSplit="1" topLeftCell="I1" activePane="topRight" state="frozen"/>
      <selection pane="topRight" activeCell="S15" sqref="S15"/>
    </sheetView>
  </sheetViews>
  <sheetFormatPr defaultColWidth="9.140625" defaultRowHeight="14.25"/>
  <cols>
    <col min="1" max="1" width="18.28515625" style="15" bestFit="1" customWidth="1"/>
    <col min="2" max="26" width="7.5703125" style="15" customWidth="1"/>
    <col min="27" max="16384" width="9.140625" style="15"/>
  </cols>
  <sheetData>
    <row r="1" spans="1:27">
      <c r="A1" s="118"/>
      <c r="B1" s="733" t="s">
        <v>34</v>
      </c>
      <c r="C1" s="733" t="s">
        <v>35</v>
      </c>
      <c r="D1" s="733" t="s">
        <v>36</v>
      </c>
      <c r="E1" s="733" t="s">
        <v>37</v>
      </c>
      <c r="F1" s="733" t="s">
        <v>38</v>
      </c>
      <c r="G1" s="733" t="s">
        <v>39</v>
      </c>
      <c r="H1" s="733" t="s">
        <v>40</v>
      </c>
      <c r="I1" s="733" t="s">
        <v>41</v>
      </c>
      <c r="J1" s="733" t="s">
        <v>42</v>
      </c>
      <c r="K1" s="733" t="s">
        <v>43</v>
      </c>
      <c r="L1" s="733" t="s">
        <v>44</v>
      </c>
      <c r="M1" s="733" t="s">
        <v>169</v>
      </c>
      <c r="N1" s="733" t="s">
        <v>176</v>
      </c>
      <c r="O1" s="733" t="s">
        <v>1507</v>
      </c>
      <c r="P1" s="733" t="s">
        <v>1538</v>
      </c>
      <c r="Q1" s="733" t="s">
        <v>1588</v>
      </c>
      <c r="R1" s="733" t="s">
        <v>1644</v>
      </c>
      <c r="S1" s="733" t="s">
        <v>1674</v>
      </c>
      <c r="T1" s="733" t="s">
        <v>1738</v>
      </c>
      <c r="U1" s="733" t="s">
        <v>1769</v>
      </c>
      <c r="V1" s="733" t="s">
        <v>1899</v>
      </c>
      <c r="W1" s="733" t="s">
        <v>1963</v>
      </c>
      <c r="X1" s="733" t="s">
        <v>2013</v>
      </c>
      <c r="Y1" s="733" t="s">
        <v>2037</v>
      </c>
      <c r="Z1" s="733" t="s">
        <v>2194</v>
      </c>
      <c r="AA1" s="733" t="s">
        <v>2416</v>
      </c>
    </row>
    <row r="2" spans="1:27">
      <c r="A2" s="739" t="s">
        <v>192</v>
      </c>
      <c r="B2" s="751">
        <f t="shared" ref="B2:X2" si="0">SUM(B3:B7)</f>
        <v>0</v>
      </c>
      <c r="C2" s="727">
        <f t="shared" si="0"/>
        <v>0</v>
      </c>
      <c r="D2" s="727">
        <f t="shared" si="0"/>
        <v>5000</v>
      </c>
      <c r="E2" s="727">
        <f t="shared" si="0"/>
        <v>38000</v>
      </c>
      <c r="F2" s="727">
        <f t="shared" si="0"/>
        <v>0</v>
      </c>
      <c r="G2" s="727">
        <f t="shared" si="0"/>
        <v>92301</v>
      </c>
      <c r="H2" s="727">
        <f t="shared" si="0"/>
        <v>113261</v>
      </c>
      <c r="I2" s="727">
        <f t="shared" si="0"/>
        <v>53000</v>
      </c>
      <c r="J2" s="727">
        <f t="shared" si="0"/>
        <v>0</v>
      </c>
      <c r="K2" s="727">
        <f t="shared" si="0"/>
        <v>6030</v>
      </c>
      <c r="L2" s="727">
        <f t="shared" si="0"/>
        <v>14291</v>
      </c>
      <c r="M2" s="727">
        <f t="shared" si="0"/>
        <v>77317</v>
      </c>
      <c r="N2" s="751">
        <f t="shared" si="0"/>
        <v>0</v>
      </c>
      <c r="O2" s="727">
        <f t="shared" si="0"/>
        <v>4000</v>
      </c>
      <c r="P2" s="727">
        <f t="shared" si="0"/>
        <v>127742</v>
      </c>
      <c r="Q2" s="727">
        <f t="shared" si="0"/>
        <v>0</v>
      </c>
      <c r="R2" s="727">
        <f t="shared" si="0"/>
        <v>0</v>
      </c>
      <c r="S2" s="727">
        <f t="shared" si="0"/>
        <v>25000</v>
      </c>
      <c r="T2" s="727">
        <f t="shared" si="0"/>
        <v>235079</v>
      </c>
      <c r="U2" s="727">
        <f t="shared" si="0"/>
        <v>99921</v>
      </c>
      <c r="V2" s="727">
        <f t="shared" si="0"/>
        <v>140000</v>
      </c>
      <c r="W2" s="727">
        <f t="shared" si="0"/>
        <v>53000</v>
      </c>
      <c r="X2" s="727">
        <f t="shared" si="0"/>
        <v>87000</v>
      </c>
      <c r="Y2" s="727">
        <f>SUM(Y3:Y7)</f>
        <v>110000</v>
      </c>
      <c r="Z2" s="727">
        <f>SUM(Z3:Z7)</f>
        <v>20000</v>
      </c>
      <c r="AA2" s="727">
        <f>SUM(AA3:AA7)</f>
        <v>50000</v>
      </c>
    </row>
    <row r="3" spans="1:27">
      <c r="A3" s="747" t="s">
        <v>193</v>
      </c>
      <c r="B3" s="750"/>
      <c r="C3" s="728"/>
      <c r="D3" s="728">
        <v>5000</v>
      </c>
      <c r="E3" s="728">
        <v>38000</v>
      </c>
      <c r="F3" s="728"/>
      <c r="G3" s="728">
        <v>92301</v>
      </c>
      <c r="H3" s="728">
        <v>113261</v>
      </c>
      <c r="I3" s="728">
        <v>53000</v>
      </c>
      <c r="J3" s="728"/>
      <c r="K3" s="728">
        <v>6030</v>
      </c>
      <c r="L3" s="728">
        <v>14291</v>
      </c>
      <c r="M3" s="728">
        <v>16317</v>
      </c>
      <c r="N3" s="750"/>
      <c r="O3" s="728"/>
      <c r="P3" s="728">
        <v>127742</v>
      </c>
      <c r="Q3" s="728"/>
      <c r="R3" s="728"/>
      <c r="S3" s="728"/>
      <c r="T3" s="728">
        <v>160000</v>
      </c>
      <c r="U3" s="728">
        <v>50000</v>
      </c>
      <c r="V3" s="728">
        <v>100000</v>
      </c>
      <c r="W3" s="728"/>
      <c r="X3" s="728">
        <v>40000</v>
      </c>
      <c r="Y3" s="728"/>
      <c r="Z3" s="746">
        <v>20000</v>
      </c>
      <c r="AA3" s="728">
        <v>50000</v>
      </c>
    </row>
    <row r="4" spans="1:27">
      <c r="A4" s="747" t="s">
        <v>189</v>
      </c>
      <c r="B4" s="750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8">
        <v>41000</v>
      </c>
      <c r="N4" s="750"/>
      <c r="O4" s="728">
        <v>4000</v>
      </c>
      <c r="P4" s="728"/>
      <c r="Q4" s="728"/>
      <c r="R4" s="728"/>
      <c r="S4" s="728">
        <v>25000</v>
      </c>
      <c r="T4" s="728">
        <v>25000</v>
      </c>
      <c r="U4" s="728"/>
      <c r="V4" s="728"/>
      <c r="W4" s="728"/>
      <c r="X4" s="728"/>
      <c r="Y4" s="728"/>
      <c r="Z4" s="746"/>
      <c r="AA4" s="728"/>
    </row>
    <row r="5" spans="1:27">
      <c r="A5" s="747" t="s">
        <v>187</v>
      </c>
      <c r="B5" s="750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>
        <v>20000</v>
      </c>
      <c r="N5" s="750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46"/>
      <c r="AA5" s="728"/>
    </row>
    <row r="6" spans="1:27">
      <c r="A6" s="747" t="s">
        <v>188</v>
      </c>
      <c r="B6" s="750"/>
      <c r="C6" s="728"/>
      <c r="D6" s="728"/>
      <c r="E6" s="728"/>
      <c r="F6" s="728"/>
      <c r="G6" s="728"/>
      <c r="H6" s="728"/>
      <c r="I6" s="728"/>
      <c r="J6" s="728"/>
      <c r="K6" s="728"/>
      <c r="L6" s="728"/>
      <c r="M6" s="728"/>
      <c r="N6" s="750"/>
      <c r="O6" s="728"/>
      <c r="P6" s="728"/>
      <c r="Q6" s="728"/>
      <c r="R6" s="728"/>
      <c r="S6" s="728"/>
      <c r="T6" s="728"/>
      <c r="U6" s="728"/>
      <c r="V6" s="728"/>
      <c r="W6" s="728"/>
      <c r="X6" s="728"/>
      <c r="Y6" s="728">
        <v>110000</v>
      </c>
      <c r="Z6" s="746"/>
      <c r="AA6" s="728"/>
    </row>
    <row r="7" spans="1:27">
      <c r="A7" s="747" t="s">
        <v>185</v>
      </c>
      <c r="B7" s="750"/>
      <c r="C7" s="728"/>
      <c r="D7" s="728"/>
      <c r="E7" s="728"/>
      <c r="F7" s="728"/>
      <c r="G7" s="728"/>
      <c r="H7" s="728"/>
      <c r="I7" s="728"/>
      <c r="J7" s="728"/>
      <c r="K7" s="728"/>
      <c r="L7" s="728"/>
      <c r="M7" s="728"/>
      <c r="N7" s="750"/>
      <c r="O7" s="728"/>
      <c r="P7" s="728"/>
      <c r="Q7" s="728"/>
      <c r="R7" s="728"/>
      <c r="S7" s="728"/>
      <c r="T7" s="728">
        <v>50079</v>
      </c>
      <c r="U7" s="728">
        <v>49921</v>
      </c>
      <c r="V7" s="728">
        <v>40000</v>
      </c>
      <c r="W7" s="728">
        <v>53000</v>
      </c>
      <c r="X7" s="728">
        <v>47000</v>
      </c>
      <c r="Y7" s="728"/>
      <c r="Z7" s="746"/>
      <c r="AA7" s="728"/>
    </row>
    <row r="8" spans="1:27">
      <c r="A8" s="739" t="s">
        <v>196</v>
      </c>
      <c r="B8" s="751">
        <f t="shared" ref="B8:X8" si="1">SUM(B9)</f>
        <v>0</v>
      </c>
      <c r="C8" s="727">
        <f t="shared" si="1"/>
        <v>0</v>
      </c>
      <c r="D8" s="727">
        <f t="shared" si="1"/>
        <v>0</v>
      </c>
      <c r="E8" s="727">
        <f t="shared" si="1"/>
        <v>0</v>
      </c>
      <c r="F8" s="727">
        <f t="shared" si="1"/>
        <v>0</v>
      </c>
      <c r="G8" s="727">
        <f t="shared" si="1"/>
        <v>0</v>
      </c>
      <c r="H8" s="727">
        <f t="shared" si="1"/>
        <v>0</v>
      </c>
      <c r="I8" s="727">
        <f t="shared" si="1"/>
        <v>0</v>
      </c>
      <c r="J8" s="727">
        <f t="shared" si="1"/>
        <v>0</v>
      </c>
      <c r="K8" s="727">
        <f t="shared" si="1"/>
        <v>0</v>
      </c>
      <c r="L8" s="727">
        <f t="shared" si="1"/>
        <v>0</v>
      </c>
      <c r="M8" s="727">
        <f t="shared" si="1"/>
        <v>0</v>
      </c>
      <c r="N8" s="751">
        <f t="shared" si="1"/>
        <v>0</v>
      </c>
      <c r="O8" s="727">
        <f t="shared" si="1"/>
        <v>0</v>
      </c>
      <c r="P8" s="727">
        <f t="shared" si="1"/>
        <v>0</v>
      </c>
      <c r="Q8" s="727">
        <f t="shared" si="1"/>
        <v>15000</v>
      </c>
      <c r="R8" s="727">
        <f t="shared" si="1"/>
        <v>0</v>
      </c>
      <c r="S8" s="727">
        <f t="shared" si="1"/>
        <v>10000</v>
      </c>
      <c r="T8" s="727">
        <f t="shared" si="1"/>
        <v>1500</v>
      </c>
      <c r="U8" s="727">
        <f t="shared" si="1"/>
        <v>2500</v>
      </c>
      <c r="V8" s="727">
        <f t="shared" si="1"/>
        <v>7000</v>
      </c>
      <c r="W8" s="727">
        <f t="shared" si="1"/>
        <v>5000</v>
      </c>
      <c r="X8" s="727">
        <f t="shared" si="1"/>
        <v>7100</v>
      </c>
      <c r="Y8" s="727">
        <f>SUM(Y9)</f>
        <v>5900</v>
      </c>
      <c r="Z8" s="727">
        <f>SUM(Z9)</f>
        <v>0</v>
      </c>
      <c r="AA8" s="727">
        <f>SUM(AA9)</f>
        <v>0</v>
      </c>
    </row>
    <row r="9" spans="1:27">
      <c r="A9" s="747" t="s">
        <v>187</v>
      </c>
      <c r="B9" s="750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50"/>
      <c r="O9" s="728"/>
      <c r="P9" s="728"/>
      <c r="Q9" s="728">
        <v>15000</v>
      </c>
      <c r="R9" s="728"/>
      <c r="S9" s="728">
        <v>10000</v>
      </c>
      <c r="T9" s="728">
        <v>1500</v>
      </c>
      <c r="U9" s="728">
        <v>2500</v>
      </c>
      <c r="V9" s="728">
        <v>7000</v>
      </c>
      <c r="W9" s="728">
        <v>5000</v>
      </c>
      <c r="X9" s="728">
        <v>7100</v>
      </c>
      <c r="Y9" s="728">
        <v>5900</v>
      </c>
      <c r="Z9" s="746"/>
      <c r="AA9" s="728"/>
    </row>
    <row r="10" spans="1:27">
      <c r="A10" s="739" t="s">
        <v>186</v>
      </c>
      <c r="B10" s="751">
        <f t="shared" ref="B10:X10" si="2">SUM(B11:B17)</f>
        <v>0</v>
      </c>
      <c r="C10" s="727">
        <f t="shared" si="2"/>
        <v>10620</v>
      </c>
      <c r="D10" s="727">
        <f t="shared" si="2"/>
        <v>500</v>
      </c>
      <c r="E10" s="727">
        <f t="shared" si="2"/>
        <v>4900</v>
      </c>
      <c r="F10" s="727">
        <f t="shared" si="2"/>
        <v>15350</v>
      </c>
      <c r="G10" s="727">
        <f t="shared" si="2"/>
        <v>3500</v>
      </c>
      <c r="H10" s="727">
        <f t="shared" si="2"/>
        <v>7700</v>
      </c>
      <c r="I10" s="727">
        <f t="shared" si="2"/>
        <v>0</v>
      </c>
      <c r="J10" s="727">
        <f t="shared" si="2"/>
        <v>500</v>
      </c>
      <c r="K10" s="727">
        <f t="shared" si="2"/>
        <v>5000</v>
      </c>
      <c r="L10" s="727">
        <f t="shared" si="2"/>
        <v>13000</v>
      </c>
      <c r="M10" s="727">
        <f t="shared" si="2"/>
        <v>45250</v>
      </c>
      <c r="N10" s="751">
        <f t="shared" si="2"/>
        <v>0</v>
      </c>
      <c r="O10" s="727">
        <f t="shared" si="2"/>
        <v>0</v>
      </c>
      <c r="P10" s="727">
        <f t="shared" si="2"/>
        <v>6133</v>
      </c>
      <c r="Q10" s="727">
        <f t="shared" si="2"/>
        <v>3087</v>
      </c>
      <c r="R10" s="727">
        <f t="shared" si="2"/>
        <v>1000</v>
      </c>
      <c r="S10" s="727">
        <f t="shared" si="2"/>
        <v>10000</v>
      </c>
      <c r="T10" s="727">
        <f t="shared" si="2"/>
        <v>1000</v>
      </c>
      <c r="U10" s="727">
        <f t="shared" si="2"/>
        <v>3000</v>
      </c>
      <c r="V10" s="727">
        <f t="shared" si="2"/>
        <v>0</v>
      </c>
      <c r="W10" s="727">
        <f t="shared" si="2"/>
        <v>1000</v>
      </c>
      <c r="X10" s="727">
        <f t="shared" si="2"/>
        <v>3500</v>
      </c>
      <c r="Y10" s="727">
        <f>SUM(Y11:Y17)</f>
        <v>42300</v>
      </c>
      <c r="Z10" s="727">
        <f>SUM(Z11:Z17)</f>
        <v>0</v>
      </c>
      <c r="AA10" s="727">
        <f>SUM(AA11:AA17)</f>
        <v>12000</v>
      </c>
    </row>
    <row r="11" spans="1:27">
      <c r="A11" s="747" t="s">
        <v>191</v>
      </c>
      <c r="B11" s="750"/>
      <c r="C11" s="728">
        <v>8920</v>
      </c>
      <c r="D11" s="728"/>
      <c r="E11" s="728">
        <v>3900</v>
      </c>
      <c r="F11" s="728">
        <v>13350</v>
      </c>
      <c r="G11" s="728"/>
      <c r="H11" s="728">
        <v>5000</v>
      </c>
      <c r="I11" s="728"/>
      <c r="J11" s="728"/>
      <c r="K11" s="728">
        <v>5000</v>
      </c>
      <c r="L11" s="728"/>
      <c r="M11" s="728">
        <v>17600</v>
      </c>
      <c r="N11" s="750"/>
      <c r="O11" s="728"/>
      <c r="P11" s="728"/>
      <c r="Q11" s="728"/>
      <c r="R11" s="728"/>
      <c r="S11" s="728"/>
      <c r="T11" s="728"/>
      <c r="U11" s="728">
        <v>3000</v>
      </c>
      <c r="V11" s="728"/>
      <c r="W11" s="728"/>
      <c r="X11" s="728"/>
      <c r="Y11" s="728">
        <v>31800</v>
      </c>
      <c r="Z11" s="746"/>
      <c r="AA11" s="728">
        <v>2000</v>
      </c>
    </row>
    <row r="12" spans="1:27">
      <c r="A12" s="747" t="s">
        <v>1556</v>
      </c>
      <c r="B12" s="750"/>
      <c r="C12" s="728"/>
      <c r="D12" s="728"/>
      <c r="E12" s="728"/>
      <c r="F12" s="728"/>
      <c r="G12" s="728"/>
      <c r="H12" s="728"/>
      <c r="I12" s="728"/>
      <c r="J12" s="728"/>
      <c r="K12" s="728"/>
      <c r="L12" s="728"/>
      <c r="M12" s="728"/>
      <c r="N12" s="750"/>
      <c r="O12" s="728"/>
      <c r="P12" s="728">
        <v>133</v>
      </c>
      <c r="Q12" s="728"/>
      <c r="R12" s="728"/>
      <c r="S12" s="728"/>
      <c r="T12" s="728"/>
      <c r="U12" s="728"/>
      <c r="V12" s="728"/>
      <c r="W12" s="728"/>
      <c r="X12" s="728"/>
      <c r="Y12" s="728"/>
      <c r="Z12" s="746"/>
      <c r="AA12" s="728"/>
    </row>
    <row r="13" spans="1:27">
      <c r="A13" s="747" t="s">
        <v>190</v>
      </c>
      <c r="B13" s="750"/>
      <c r="C13" s="728"/>
      <c r="D13" s="728"/>
      <c r="E13" s="728"/>
      <c r="F13" s="728"/>
      <c r="G13" s="728"/>
      <c r="H13" s="728"/>
      <c r="I13" s="728"/>
      <c r="J13" s="728"/>
      <c r="K13" s="728"/>
      <c r="L13" s="728">
        <v>2000</v>
      </c>
      <c r="M13" s="728"/>
      <c r="N13" s="750"/>
      <c r="O13" s="728"/>
      <c r="P13" s="728"/>
      <c r="Q13" s="728">
        <v>3087</v>
      </c>
      <c r="R13" s="728"/>
      <c r="S13" s="728"/>
      <c r="T13" s="728"/>
      <c r="U13" s="728"/>
      <c r="V13" s="728"/>
      <c r="W13" s="728"/>
      <c r="X13" s="728"/>
      <c r="Y13" s="728"/>
      <c r="Z13" s="746"/>
      <c r="AA13" s="728"/>
    </row>
    <row r="14" spans="1:27">
      <c r="A14" s="747" t="s">
        <v>189</v>
      </c>
      <c r="B14" s="750"/>
      <c r="C14" s="728">
        <v>1700</v>
      </c>
      <c r="D14" s="728">
        <v>500</v>
      </c>
      <c r="E14" s="728">
        <v>500</v>
      </c>
      <c r="F14" s="728">
        <v>2000</v>
      </c>
      <c r="G14" s="728">
        <v>2000</v>
      </c>
      <c r="H14" s="728">
        <v>2000</v>
      </c>
      <c r="I14" s="728"/>
      <c r="J14" s="728">
        <v>500</v>
      </c>
      <c r="K14" s="728"/>
      <c r="L14" s="728"/>
      <c r="M14" s="728">
        <v>650</v>
      </c>
      <c r="N14" s="750"/>
      <c r="O14" s="728"/>
      <c r="P14" s="728">
        <v>2000</v>
      </c>
      <c r="Q14" s="728"/>
      <c r="R14" s="728"/>
      <c r="S14" s="728">
        <v>8000</v>
      </c>
      <c r="T14" s="728">
        <v>1000</v>
      </c>
      <c r="U14" s="728"/>
      <c r="V14" s="728"/>
      <c r="W14" s="728">
        <v>1000</v>
      </c>
      <c r="X14" s="728">
        <v>2500</v>
      </c>
      <c r="Y14" s="728">
        <v>10500</v>
      </c>
      <c r="Z14" s="746"/>
      <c r="AA14" s="728">
        <v>10000</v>
      </c>
    </row>
    <row r="15" spans="1:27">
      <c r="A15" s="747" t="s">
        <v>188</v>
      </c>
      <c r="B15" s="750"/>
      <c r="C15" s="728"/>
      <c r="D15" s="728"/>
      <c r="E15" s="728">
        <v>500</v>
      </c>
      <c r="F15" s="728"/>
      <c r="G15" s="728"/>
      <c r="H15" s="728">
        <v>500</v>
      </c>
      <c r="I15" s="728"/>
      <c r="J15" s="728"/>
      <c r="K15" s="728"/>
      <c r="L15" s="728"/>
      <c r="M15" s="728">
        <v>7000</v>
      </c>
      <c r="N15" s="750"/>
      <c r="O15" s="728"/>
      <c r="P15" s="728">
        <v>4000</v>
      </c>
      <c r="Q15" s="728"/>
      <c r="R15" s="728"/>
      <c r="S15" s="728"/>
      <c r="T15" s="728"/>
      <c r="U15" s="728"/>
      <c r="V15" s="728"/>
      <c r="W15" s="728"/>
      <c r="X15" s="728"/>
      <c r="Y15" s="728"/>
      <c r="Z15" s="746"/>
      <c r="AA15" s="728"/>
    </row>
    <row r="16" spans="1:27">
      <c r="A16" s="747" t="s">
        <v>1701</v>
      </c>
      <c r="B16" s="750"/>
      <c r="C16" s="728"/>
      <c r="D16" s="728"/>
      <c r="E16" s="728"/>
      <c r="F16" s="728"/>
      <c r="G16" s="728">
        <v>1500</v>
      </c>
      <c r="H16" s="728">
        <v>200</v>
      </c>
      <c r="I16" s="728"/>
      <c r="J16" s="728"/>
      <c r="K16" s="728"/>
      <c r="L16" s="728"/>
      <c r="M16" s="728"/>
      <c r="N16" s="750"/>
      <c r="O16" s="728"/>
      <c r="P16" s="728"/>
      <c r="Q16" s="728"/>
      <c r="R16" s="728"/>
      <c r="S16" s="728">
        <v>2000</v>
      </c>
      <c r="T16" s="728"/>
      <c r="U16" s="728"/>
      <c r="V16" s="728"/>
      <c r="W16" s="728"/>
      <c r="X16" s="728">
        <v>1000</v>
      </c>
      <c r="Y16" s="728"/>
      <c r="Z16" s="746"/>
      <c r="AA16" s="728"/>
    </row>
    <row r="17" spans="1:27">
      <c r="A17" s="747" t="s">
        <v>185</v>
      </c>
      <c r="B17" s="750"/>
      <c r="C17" s="728"/>
      <c r="D17" s="728"/>
      <c r="E17" s="728"/>
      <c r="F17" s="728"/>
      <c r="G17" s="728"/>
      <c r="H17" s="728"/>
      <c r="I17" s="728"/>
      <c r="J17" s="728"/>
      <c r="K17" s="728"/>
      <c r="L17" s="728">
        <v>11000</v>
      </c>
      <c r="M17" s="728">
        <v>20000</v>
      </c>
      <c r="N17" s="750"/>
      <c r="O17" s="728"/>
      <c r="P17" s="728"/>
      <c r="Q17" s="728"/>
      <c r="R17" s="728">
        <v>1000</v>
      </c>
      <c r="S17" s="728"/>
      <c r="T17" s="728"/>
      <c r="U17" s="728"/>
      <c r="V17" s="728"/>
      <c r="W17" s="728"/>
      <c r="X17" s="728"/>
      <c r="Y17" s="728"/>
      <c r="Z17" s="746"/>
      <c r="AA17" s="728"/>
    </row>
    <row r="18" spans="1:27">
      <c r="A18" s="739" t="s">
        <v>48</v>
      </c>
      <c r="B18" s="751">
        <f t="shared" ref="B18:X18" si="3">B2+B8+B10</f>
        <v>0</v>
      </c>
      <c r="C18" s="727">
        <f t="shared" si="3"/>
        <v>10620</v>
      </c>
      <c r="D18" s="727">
        <f t="shared" si="3"/>
        <v>5500</v>
      </c>
      <c r="E18" s="727">
        <f t="shared" si="3"/>
        <v>42900</v>
      </c>
      <c r="F18" s="727">
        <f t="shared" si="3"/>
        <v>15350</v>
      </c>
      <c r="G18" s="727">
        <f t="shared" si="3"/>
        <v>95801</v>
      </c>
      <c r="H18" s="727">
        <f t="shared" si="3"/>
        <v>120961</v>
      </c>
      <c r="I18" s="727">
        <f t="shared" si="3"/>
        <v>53000</v>
      </c>
      <c r="J18" s="727">
        <f t="shared" si="3"/>
        <v>500</v>
      </c>
      <c r="K18" s="727">
        <f t="shared" si="3"/>
        <v>11030</v>
      </c>
      <c r="L18" s="727">
        <f t="shared" si="3"/>
        <v>27291</v>
      </c>
      <c r="M18" s="727">
        <f t="shared" si="3"/>
        <v>122567</v>
      </c>
      <c r="N18" s="751">
        <f t="shared" si="3"/>
        <v>0</v>
      </c>
      <c r="O18" s="727">
        <f t="shared" si="3"/>
        <v>4000</v>
      </c>
      <c r="P18" s="727">
        <f t="shared" si="3"/>
        <v>133875</v>
      </c>
      <c r="Q18" s="727">
        <f t="shared" si="3"/>
        <v>18087</v>
      </c>
      <c r="R18" s="727">
        <f t="shared" si="3"/>
        <v>1000</v>
      </c>
      <c r="S18" s="727">
        <f t="shared" si="3"/>
        <v>45000</v>
      </c>
      <c r="T18" s="727">
        <f t="shared" si="3"/>
        <v>237579</v>
      </c>
      <c r="U18" s="727">
        <f t="shared" si="3"/>
        <v>105421</v>
      </c>
      <c r="V18" s="727">
        <f t="shared" si="3"/>
        <v>147000</v>
      </c>
      <c r="W18" s="727">
        <f t="shared" si="3"/>
        <v>59000</v>
      </c>
      <c r="X18" s="727">
        <f t="shared" si="3"/>
        <v>97600</v>
      </c>
      <c r="Y18" s="727">
        <f>Y2+Y8+Y10</f>
        <v>158200</v>
      </c>
      <c r="Z18" s="727">
        <f>Z2+Z8+Z10</f>
        <v>20000</v>
      </c>
      <c r="AA18" s="727">
        <f>AA2+AA8+AA10</f>
        <v>62000</v>
      </c>
    </row>
    <row r="19" spans="1:27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</row>
    <row r="21" spans="1:27" ht="33.75" customHeight="1">
      <c r="A21" s="738" t="s">
        <v>2266</v>
      </c>
      <c r="B21" s="733" t="s">
        <v>34</v>
      </c>
      <c r="C21" s="733" t="s">
        <v>35</v>
      </c>
      <c r="D21" s="733" t="s">
        <v>36</v>
      </c>
      <c r="E21" s="733" t="s">
        <v>37</v>
      </c>
      <c r="F21" s="733" t="s">
        <v>38</v>
      </c>
      <c r="G21" s="733" t="s">
        <v>39</v>
      </c>
      <c r="H21" s="733" t="s">
        <v>40</v>
      </c>
      <c r="I21" s="733" t="s">
        <v>41</v>
      </c>
      <c r="J21" s="733" t="s">
        <v>42</v>
      </c>
      <c r="K21" s="733" t="s">
        <v>43</v>
      </c>
      <c r="L21" s="733" t="s">
        <v>44</v>
      </c>
      <c r="M21" s="733" t="s">
        <v>169</v>
      </c>
      <c r="N21" s="733" t="s">
        <v>176</v>
      </c>
      <c r="O21" s="733" t="s">
        <v>1507</v>
      </c>
      <c r="P21" s="733" t="s">
        <v>1538</v>
      </c>
      <c r="Q21" s="733" t="s">
        <v>1588</v>
      </c>
      <c r="R21" s="733" t="s">
        <v>1644</v>
      </c>
      <c r="S21" s="733" t="s">
        <v>1674</v>
      </c>
      <c r="T21" s="733" t="s">
        <v>1738</v>
      </c>
      <c r="U21" s="733" t="s">
        <v>1769</v>
      </c>
      <c r="V21" s="733" t="s">
        <v>1899</v>
      </c>
      <c r="W21" s="733" t="s">
        <v>1963</v>
      </c>
      <c r="X21" s="733" t="s">
        <v>2013</v>
      </c>
      <c r="Y21" s="733" t="s">
        <v>2037</v>
      </c>
      <c r="Z21" s="733" t="s">
        <v>2194</v>
      </c>
      <c r="AA21" s="733" t="s">
        <v>2416</v>
      </c>
    </row>
    <row r="22" spans="1:27">
      <c r="A22" s="747" t="s">
        <v>192</v>
      </c>
      <c r="B22" s="752">
        <f t="shared" ref="B22:X22" si="4">B2</f>
        <v>0</v>
      </c>
      <c r="C22" s="728">
        <f t="shared" si="4"/>
        <v>0</v>
      </c>
      <c r="D22" s="728">
        <f t="shared" si="4"/>
        <v>5000</v>
      </c>
      <c r="E22" s="728">
        <f t="shared" si="4"/>
        <v>38000</v>
      </c>
      <c r="F22" s="728">
        <f t="shared" si="4"/>
        <v>0</v>
      </c>
      <c r="G22" s="728">
        <f t="shared" si="4"/>
        <v>92301</v>
      </c>
      <c r="H22" s="728">
        <f t="shared" si="4"/>
        <v>113261</v>
      </c>
      <c r="I22" s="728">
        <f t="shared" si="4"/>
        <v>53000</v>
      </c>
      <c r="J22" s="728">
        <f t="shared" si="4"/>
        <v>0</v>
      </c>
      <c r="K22" s="728">
        <f t="shared" si="4"/>
        <v>6030</v>
      </c>
      <c r="L22" s="728">
        <f t="shared" si="4"/>
        <v>14291</v>
      </c>
      <c r="M22" s="728">
        <f t="shared" si="4"/>
        <v>77317</v>
      </c>
      <c r="N22" s="752">
        <f t="shared" si="4"/>
        <v>0</v>
      </c>
      <c r="O22" s="728">
        <f t="shared" si="4"/>
        <v>4000</v>
      </c>
      <c r="P22" s="728">
        <f t="shared" si="4"/>
        <v>127742</v>
      </c>
      <c r="Q22" s="728">
        <f t="shared" si="4"/>
        <v>0</v>
      </c>
      <c r="R22" s="728">
        <f t="shared" si="4"/>
        <v>0</v>
      </c>
      <c r="S22" s="728">
        <f t="shared" si="4"/>
        <v>25000</v>
      </c>
      <c r="T22" s="728">
        <f t="shared" si="4"/>
        <v>235079</v>
      </c>
      <c r="U22" s="728">
        <f t="shared" si="4"/>
        <v>99921</v>
      </c>
      <c r="V22" s="728">
        <f t="shared" si="4"/>
        <v>140000</v>
      </c>
      <c r="W22" s="728">
        <f t="shared" si="4"/>
        <v>53000</v>
      </c>
      <c r="X22" s="728">
        <f t="shared" si="4"/>
        <v>87000</v>
      </c>
      <c r="Y22" s="728">
        <f>Y2</f>
        <v>110000</v>
      </c>
      <c r="Z22" s="746">
        <f>Z2</f>
        <v>20000</v>
      </c>
      <c r="AA22" s="728">
        <f>AA2</f>
        <v>50000</v>
      </c>
    </row>
    <row r="23" spans="1:27">
      <c r="A23" s="747" t="s">
        <v>196</v>
      </c>
      <c r="B23" s="752">
        <f t="shared" ref="B23:X23" si="5">B8</f>
        <v>0</v>
      </c>
      <c r="C23" s="728">
        <f t="shared" si="5"/>
        <v>0</v>
      </c>
      <c r="D23" s="728">
        <f t="shared" si="5"/>
        <v>0</v>
      </c>
      <c r="E23" s="728">
        <f t="shared" si="5"/>
        <v>0</v>
      </c>
      <c r="F23" s="728">
        <f t="shared" si="5"/>
        <v>0</v>
      </c>
      <c r="G23" s="728">
        <f t="shared" si="5"/>
        <v>0</v>
      </c>
      <c r="H23" s="728">
        <f t="shared" si="5"/>
        <v>0</v>
      </c>
      <c r="I23" s="728">
        <f t="shared" si="5"/>
        <v>0</v>
      </c>
      <c r="J23" s="728">
        <f t="shared" si="5"/>
        <v>0</v>
      </c>
      <c r="K23" s="728">
        <f t="shared" si="5"/>
        <v>0</v>
      </c>
      <c r="L23" s="728">
        <f t="shared" si="5"/>
        <v>0</v>
      </c>
      <c r="M23" s="728">
        <f t="shared" si="5"/>
        <v>0</v>
      </c>
      <c r="N23" s="752">
        <f t="shared" si="5"/>
        <v>0</v>
      </c>
      <c r="O23" s="728">
        <f t="shared" si="5"/>
        <v>0</v>
      </c>
      <c r="P23" s="728">
        <f t="shared" si="5"/>
        <v>0</v>
      </c>
      <c r="Q23" s="728">
        <f t="shared" si="5"/>
        <v>15000</v>
      </c>
      <c r="R23" s="728">
        <f t="shared" si="5"/>
        <v>0</v>
      </c>
      <c r="S23" s="728">
        <f t="shared" si="5"/>
        <v>10000</v>
      </c>
      <c r="T23" s="728">
        <f t="shared" si="5"/>
        <v>1500</v>
      </c>
      <c r="U23" s="728">
        <f t="shared" si="5"/>
        <v>2500</v>
      </c>
      <c r="V23" s="728">
        <f t="shared" si="5"/>
        <v>7000</v>
      </c>
      <c r="W23" s="728">
        <f t="shared" si="5"/>
        <v>5000</v>
      </c>
      <c r="X23" s="728">
        <f t="shared" si="5"/>
        <v>7100</v>
      </c>
      <c r="Y23" s="728">
        <f>Y8</f>
        <v>5900</v>
      </c>
      <c r="Z23" s="746">
        <f>Z8</f>
        <v>0</v>
      </c>
      <c r="AA23" s="728">
        <f>AA8</f>
        <v>0</v>
      </c>
    </row>
    <row r="24" spans="1:27">
      <c r="A24" s="747" t="s">
        <v>195</v>
      </c>
      <c r="B24" s="752">
        <f t="shared" ref="B24:X24" si="6">B10</f>
        <v>0</v>
      </c>
      <c r="C24" s="728">
        <f t="shared" si="6"/>
        <v>10620</v>
      </c>
      <c r="D24" s="728">
        <f t="shared" si="6"/>
        <v>500</v>
      </c>
      <c r="E24" s="728">
        <f t="shared" si="6"/>
        <v>4900</v>
      </c>
      <c r="F24" s="728">
        <f t="shared" si="6"/>
        <v>15350</v>
      </c>
      <c r="G24" s="728">
        <f t="shared" si="6"/>
        <v>3500</v>
      </c>
      <c r="H24" s="728">
        <f t="shared" si="6"/>
        <v>7700</v>
      </c>
      <c r="I24" s="728">
        <f t="shared" si="6"/>
        <v>0</v>
      </c>
      <c r="J24" s="728">
        <f t="shared" si="6"/>
        <v>500</v>
      </c>
      <c r="K24" s="728">
        <f t="shared" si="6"/>
        <v>5000</v>
      </c>
      <c r="L24" s="728">
        <f t="shared" si="6"/>
        <v>13000</v>
      </c>
      <c r="M24" s="728">
        <f t="shared" si="6"/>
        <v>45250</v>
      </c>
      <c r="N24" s="752">
        <f t="shared" si="6"/>
        <v>0</v>
      </c>
      <c r="O24" s="728">
        <f t="shared" si="6"/>
        <v>0</v>
      </c>
      <c r="P24" s="728">
        <f t="shared" si="6"/>
        <v>6133</v>
      </c>
      <c r="Q24" s="728">
        <f t="shared" si="6"/>
        <v>3087</v>
      </c>
      <c r="R24" s="728">
        <f t="shared" si="6"/>
        <v>1000</v>
      </c>
      <c r="S24" s="728">
        <f t="shared" si="6"/>
        <v>10000</v>
      </c>
      <c r="T24" s="728">
        <f t="shared" si="6"/>
        <v>1000</v>
      </c>
      <c r="U24" s="728">
        <f t="shared" si="6"/>
        <v>3000</v>
      </c>
      <c r="V24" s="728">
        <f t="shared" si="6"/>
        <v>0</v>
      </c>
      <c r="W24" s="728">
        <f t="shared" si="6"/>
        <v>1000</v>
      </c>
      <c r="X24" s="728">
        <f t="shared" si="6"/>
        <v>3500</v>
      </c>
      <c r="Y24" s="728">
        <f>Y10</f>
        <v>42300</v>
      </c>
      <c r="Z24" s="746">
        <f>Z10</f>
        <v>0</v>
      </c>
      <c r="AA24" s="728">
        <f>AA10</f>
        <v>12000</v>
      </c>
    </row>
    <row r="25" spans="1:27">
      <c r="A25" s="739" t="s">
        <v>48</v>
      </c>
      <c r="B25" s="753">
        <f t="shared" ref="B25:X25" si="7">SUM(B22:B24)</f>
        <v>0</v>
      </c>
      <c r="C25" s="727">
        <f t="shared" si="7"/>
        <v>10620</v>
      </c>
      <c r="D25" s="727">
        <f t="shared" si="7"/>
        <v>5500</v>
      </c>
      <c r="E25" s="727">
        <f t="shared" si="7"/>
        <v>42900</v>
      </c>
      <c r="F25" s="727">
        <f t="shared" si="7"/>
        <v>15350</v>
      </c>
      <c r="G25" s="727">
        <f t="shared" si="7"/>
        <v>95801</v>
      </c>
      <c r="H25" s="727">
        <f t="shared" si="7"/>
        <v>120961</v>
      </c>
      <c r="I25" s="727">
        <f t="shared" si="7"/>
        <v>53000</v>
      </c>
      <c r="J25" s="727">
        <f t="shared" si="7"/>
        <v>500</v>
      </c>
      <c r="K25" s="727">
        <f t="shared" si="7"/>
        <v>11030</v>
      </c>
      <c r="L25" s="727">
        <f t="shared" si="7"/>
        <v>27291</v>
      </c>
      <c r="M25" s="727">
        <f t="shared" si="7"/>
        <v>122567</v>
      </c>
      <c r="N25" s="753">
        <f t="shared" si="7"/>
        <v>0</v>
      </c>
      <c r="O25" s="727">
        <f t="shared" si="7"/>
        <v>4000</v>
      </c>
      <c r="P25" s="727">
        <f t="shared" si="7"/>
        <v>133875</v>
      </c>
      <c r="Q25" s="727">
        <f t="shared" si="7"/>
        <v>18087</v>
      </c>
      <c r="R25" s="727">
        <f t="shared" si="7"/>
        <v>1000</v>
      </c>
      <c r="S25" s="727">
        <f t="shared" si="7"/>
        <v>45000</v>
      </c>
      <c r="T25" s="727">
        <f t="shared" si="7"/>
        <v>237579</v>
      </c>
      <c r="U25" s="727">
        <f t="shared" si="7"/>
        <v>105421</v>
      </c>
      <c r="V25" s="727">
        <f t="shared" si="7"/>
        <v>147000</v>
      </c>
      <c r="W25" s="727">
        <f t="shared" si="7"/>
        <v>59000</v>
      </c>
      <c r="X25" s="727">
        <f t="shared" si="7"/>
        <v>97600</v>
      </c>
      <c r="Y25" s="727">
        <f>SUM(Y22:Y24)</f>
        <v>158200</v>
      </c>
      <c r="Z25" s="727">
        <f>SUM(Z22:Z24)</f>
        <v>20000</v>
      </c>
      <c r="AA25" s="727">
        <f>SUM(AA22:AA24)</f>
        <v>62000</v>
      </c>
    </row>
    <row r="47" spans="1:27" ht="33.75" customHeight="1">
      <c r="A47" s="738" t="s">
        <v>2267</v>
      </c>
      <c r="B47" s="733" t="s">
        <v>34</v>
      </c>
      <c r="C47" s="733" t="s">
        <v>35</v>
      </c>
      <c r="D47" s="733" t="s">
        <v>36</v>
      </c>
      <c r="E47" s="733" t="s">
        <v>37</v>
      </c>
      <c r="F47" s="733" t="s">
        <v>38</v>
      </c>
      <c r="G47" s="733" t="s">
        <v>39</v>
      </c>
      <c r="H47" s="733" t="s">
        <v>40</v>
      </c>
      <c r="I47" s="733" t="s">
        <v>41</v>
      </c>
      <c r="J47" s="733" t="s">
        <v>42</v>
      </c>
      <c r="K47" s="733" t="s">
        <v>43</v>
      </c>
      <c r="L47" s="733" t="s">
        <v>44</v>
      </c>
      <c r="M47" s="733" t="s">
        <v>169</v>
      </c>
      <c r="N47" s="733" t="s">
        <v>176</v>
      </c>
      <c r="O47" s="733" t="s">
        <v>1507</v>
      </c>
      <c r="P47" s="733" t="s">
        <v>1538</v>
      </c>
      <c r="Q47" s="733" t="s">
        <v>1588</v>
      </c>
      <c r="R47" s="733" t="s">
        <v>1644</v>
      </c>
      <c r="S47" s="733" t="s">
        <v>1674</v>
      </c>
      <c r="T47" s="733" t="s">
        <v>1738</v>
      </c>
      <c r="U47" s="733" t="s">
        <v>1769</v>
      </c>
      <c r="V47" s="733" t="s">
        <v>1899</v>
      </c>
      <c r="W47" s="733" t="s">
        <v>1963</v>
      </c>
      <c r="X47" s="733" t="s">
        <v>2013</v>
      </c>
      <c r="Y47" s="733" t="s">
        <v>2037</v>
      </c>
      <c r="Z47" s="733" t="s">
        <v>2194</v>
      </c>
      <c r="AA47" s="733" t="s">
        <v>2416</v>
      </c>
    </row>
    <row r="48" spans="1:27">
      <c r="A48" s="747" t="s">
        <v>193</v>
      </c>
      <c r="B48" s="752">
        <v>0</v>
      </c>
      <c r="C48" s="728"/>
      <c r="D48" s="728">
        <v>5000</v>
      </c>
      <c r="E48" s="728">
        <v>38000</v>
      </c>
      <c r="F48" s="728"/>
      <c r="G48" s="728">
        <v>92301</v>
      </c>
      <c r="H48" s="728">
        <v>113261</v>
      </c>
      <c r="I48" s="728">
        <v>53000</v>
      </c>
      <c r="J48" s="728"/>
      <c r="K48" s="728">
        <v>6030</v>
      </c>
      <c r="L48" s="728">
        <v>14291</v>
      </c>
      <c r="M48" s="728">
        <v>16317</v>
      </c>
      <c r="N48" s="746"/>
      <c r="O48" s="728"/>
      <c r="P48" s="728">
        <v>127742</v>
      </c>
      <c r="Q48" s="728"/>
      <c r="R48" s="728"/>
      <c r="S48" s="728"/>
      <c r="T48" s="728">
        <v>160000</v>
      </c>
      <c r="U48" s="728">
        <v>50000</v>
      </c>
      <c r="V48" s="728">
        <v>100000</v>
      </c>
      <c r="W48" s="728"/>
      <c r="X48" s="728">
        <v>40000</v>
      </c>
      <c r="Y48" s="728"/>
      <c r="Z48" s="746">
        <v>20000</v>
      </c>
      <c r="AA48" s="728">
        <v>50000</v>
      </c>
    </row>
    <row r="49" spans="1:27">
      <c r="A49" s="747" t="s">
        <v>191</v>
      </c>
      <c r="B49" s="752">
        <v>0</v>
      </c>
      <c r="C49" s="728">
        <v>8920</v>
      </c>
      <c r="D49" s="728"/>
      <c r="E49" s="728">
        <v>3900</v>
      </c>
      <c r="F49" s="728">
        <v>13350</v>
      </c>
      <c r="G49" s="728"/>
      <c r="H49" s="728">
        <v>5000</v>
      </c>
      <c r="I49" s="728"/>
      <c r="J49" s="728"/>
      <c r="K49" s="728">
        <v>5000</v>
      </c>
      <c r="L49" s="728"/>
      <c r="M49" s="728">
        <v>17600</v>
      </c>
      <c r="N49" s="746"/>
      <c r="O49" s="728"/>
      <c r="P49" s="728"/>
      <c r="Q49" s="728"/>
      <c r="R49" s="728"/>
      <c r="S49" s="728"/>
      <c r="T49" s="728"/>
      <c r="U49" s="728">
        <v>3000</v>
      </c>
      <c r="V49" s="728"/>
      <c r="W49" s="728"/>
      <c r="X49" s="728"/>
      <c r="Y49" s="728">
        <v>31800</v>
      </c>
      <c r="Z49" s="746"/>
      <c r="AA49" s="728">
        <v>2000</v>
      </c>
    </row>
    <row r="50" spans="1:27">
      <c r="A50" s="747" t="s">
        <v>190</v>
      </c>
      <c r="B50" s="752">
        <v>0</v>
      </c>
      <c r="C50" s="728"/>
      <c r="D50" s="728"/>
      <c r="E50" s="728"/>
      <c r="F50" s="728"/>
      <c r="G50" s="728"/>
      <c r="H50" s="728"/>
      <c r="I50" s="728"/>
      <c r="J50" s="728"/>
      <c r="K50" s="728"/>
      <c r="L50" s="728">
        <v>2000</v>
      </c>
      <c r="M50" s="728"/>
      <c r="N50" s="746"/>
      <c r="O50" s="728"/>
      <c r="P50" s="728"/>
      <c r="Q50" s="728">
        <v>3087</v>
      </c>
      <c r="R50" s="728"/>
      <c r="S50" s="728"/>
      <c r="T50" s="728"/>
      <c r="U50" s="728"/>
      <c r="V50" s="728"/>
      <c r="W50" s="728"/>
      <c r="X50" s="728"/>
      <c r="Y50" s="728"/>
      <c r="Z50" s="746"/>
      <c r="AA50" s="728"/>
    </row>
    <row r="51" spans="1:27">
      <c r="A51" s="747" t="s">
        <v>189</v>
      </c>
      <c r="B51" s="752">
        <v>0</v>
      </c>
      <c r="C51" s="728">
        <v>1700</v>
      </c>
      <c r="D51" s="728">
        <v>500</v>
      </c>
      <c r="E51" s="728">
        <v>500</v>
      </c>
      <c r="F51" s="728">
        <v>2000</v>
      </c>
      <c r="G51" s="728">
        <v>2000</v>
      </c>
      <c r="H51" s="728">
        <v>2000</v>
      </c>
      <c r="I51" s="728"/>
      <c r="J51" s="728">
        <v>500</v>
      </c>
      <c r="K51" s="728"/>
      <c r="L51" s="728"/>
      <c r="M51" s="728">
        <v>41650</v>
      </c>
      <c r="N51" s="746"/>
      <c r="O51" s="728">
        <v>4000</v>
      </c>
      <c r="P51" s="728">
        <v>2000</v>
      </c>
      <c r="Q51" s="728"/>
      <c r="R51" s="728"/>
      <c r="S51" s="728">
        <v>33000</v>
      </c>
      <c r="T51" s="728">
        <v>26000</v>
      </c>
      <c r="U51" s="728"/>
      <c r="V51" s="728"/>
      <c r="W51" s="728">
        <v>1000</v>
      </c>
      <c r="X51" s="728">
        <v>2500</v>
      </c>
      <c r="Y51" s="728">
        <v>10500</v>
      </c>
      <c r="Z51" s="746"/>
      <c r="AA51" s="728">
        <v>10000</v>
      </c>
    </row>
    <row r="52" spans="1:27">
      <c r="A52" s="747" t="s">
        <v>188</v>
      </c>
      <c r="B52" s="752">
        <v>0</v>
      </c>
      <c r="C52" s="728"/>
      <c r="D52" s="728"/>
      <c r="E52" s="728">
        <v>500</v>
      </c>
      <c r="F52" s="728"/>
      <c r="G52" s="728"/>
      <c r="H52" s="728">
        <v>500</v>
      </c>
      <c r="I52" s="728"/>
      <c r="J52" s="728"/>
      <c r="K52" s="728"/>
      <c r="L52" s="728"/>
      <c r="M52" s="728">
        <v>7000</v>
      </c>
      <c r="N52" s="746"/>
      <c r="O52" s="728"/>
      <c r="P52" s="728">
        <v>4000</v>
      </c>
      <c r="Q52" s="728"/>
      <c r="R52" s="728"/>
      <c r="S52" s="728"/>
      <c r="T52" s="728"/>
      <c r="U52" s="728"/>
      <c r="V52" s="728"/>
      <c r="W52" s="728"/>
      <c r="X52" s="728"/>
      <c r="Y52" s="728">
        <v>110000</v>
      </c>
      <c r="Z52" s="746"/>
      <c r="AA52" s="728"/>
    </row>
    <row r="53" spans="1:27">
      <c r="A53" s="747" t="s">
        <v>187</v>
      </c>
      <c r="B53" s="752">
        <v>0</v>
      </c>
      <c r="C53" s="728"/>
      <c r="D53" s="728"/>
      <c r="E53" s="728"/>
      <c r="F53" s="728"/>
      <c r="G53" s="728">
        <v>1500</v>
      </c>
      <c r="H53" s="728">
        <v>200</v>
      </c>
      <c r="I53" s="728"/>
      <c r="J53" s="728"/>
      <c r="K53" s="728"/>
      <c r="L53" s="728"/>
      <c r="M53" s="728">
        <v>20000</v>
      </c>
      <c r="N53" s="746"/>
      <c r="O53" s="728"/>
      <c r="P53" s="728"/>
      <c r="Q53" s="728">
        <v>15000</v>
      </c>
      <c r="R53" s="728"/>
      <c r="S53" s="728">
        <v>12000</v>
      </c>
      <c r="T53" s="728">
        <v>1500</v>
      </c>
      <c r="U53" s="728">
        <v>2500</v>
      </c>
      <c r="V53" s="728">
        <v>7000</v>
      </c>
      <c r="W53" s="728">
        <v>5000</v>
      </c>
      <c r="X53" s="728">
        <v>8100</v>
      </c>
      <c r="Y53" s="728">
        <v>5900</v>
      </c>
      <c r="Z53" s="746"/>
      <c r="AA53" s="728"/>
    </row>
    <row r="54" spans="1:27">
      <c r="A54" s="747" t="s">
        <v>185</v>
      </c>
      <c r="B54" s="752">
        <v>0</v>
      </c>
      <c r="C54" s="728"/>
      <c r="D54" s="728"/>
      <c r="E54" s="728"/>
      <c r="F54" s="728"/>
      <c r="G54" s="728"/>
      <c r="H54" s="728"/>
      <c r="I54" s="728"/>
      <c r="J54" s="728"/>
      <c r="K54" s="728"/>
      <c r="L54" s="728">
        <v>11000</v>
      </c>
      <c r="M54" s="728">
        <v>20000</v>
      </c>
      <c r="N54" s="746"/>
      <c r="O54" s="728"/>
      <c r="P54" s="728"/>
      <c r="Q54" s="728"/>
      <c r="R54" s="728">
        <v>1000</v>
      </c>
      <c r="S54" s="728"/>
      <c r="T54" s="728">
        <v>50079</v>
      </c>
      <c r="U54" s="728">
        <v>49921</v>
      </c>
      <c r="V54" s="728">
        <v>40000</v>
      </c>
      <c r="W54" s="728">
        <v>53000</v>
      </c>
      <c r="X54" s="728">
        <v>47000</v>
      </c>
      <c r="Y54" s="728"/>
      <c r="Z54" s="746"/>
      <c r="AA54" s="728"/>
    </row>
    <row r="55" spans="1:27">
      <c r="A55" s="747" t="s">
        <v>1556</v>
      </c>
      <c r="B55" s="752"/>
      <c r="C55" s="728"/>
      <c r="D55" s="728"/>
      <c r="E55" s="728"/>
      <c r="F55" s="728"/>
      <c r="G55" s="728"/>
      <c r="H55" s="728"/>
      <c r="I55" s="728"/>
      <c r="J55" s="728"/>
      <c r="K55" s="728"/>
      <c r="L55" s="728"/>
      <c r="M55" s="728"/>
      <c r="N55" s="746"/>
      <c r="O55" s="728"/>
      <c r="P55" s="728">
        <v>133</v>
      </c>
      <c r="Q55" s="728"/>
      <c r="R55" s="728"/>
      <c r="S55" s="728"/>
      <c r="T55" s="728"/>
      <c r="U55" s="728"/>
      <c r="V55" s="728"/>
      <c r="W55" s="728"/>
      <c r="X55" s="728"/>
      <c r="Y55" s="728"/>
      <c r="Z55" s="746"/>
      <c r="AA55" s="728"/>
    </row>
    <row r="56" spans="1:27">
      <c r="A56" s="739" t="s">
        <v>48</v>
      </c>
      <c r="B56" s="753">
        <f t="shared" ref="B56:X56" si="8">SUM(B48:B55)</f>
        <v>0</v>
      </c>
      <c r="C56" s="727">
        <f t="shared" si="8"/>
        <v>10620</v>
      </c>
      <c r="D56" s="727">
        <f t="shared" si="8"/>
        <v>5500</v>
      </c>
      <c r="E56" s="727">
        <f t="shared" si="8"/>
        <v>42900</v>
      </c>
      <c r="F56" s="727">
        <f t="shared" si="8"/>
        <v>15350</v>
      </c>
      <c r="G56" s="727">
        <f t="shared" si="8"/>
        <v>95801</v>
      </c>
      <c r="H56" s="727">
        <f t="shared" si="8"/>
        <v>120961</v>
      </c>
      <c r="I56" s="727">
        <f t="shared" si="8"/>
        <v>53000</v>
      </c>
      <c r="J56" s="727">
        <f t="shared" si="8"/>
        <v>500</v>
      </c>
      <c r="K56" s="727">
        <f t="shared" si="8"/>
        <v>11030</v>
      </c>
      <c r="L56" s="727">
        <f t="shared" si="8"/>
        <v>27291</v>
      </c>
      <c r="M56" s="727">
        <f t="shared" si="8"/>
        <v>122567</v>
      </c>
      <c r="N56" s="727">
        <f t="shared" si="8"/>
        <v>0</v>
      </c>
      <c r="O56" s="727">
        <f t="shared" si="8"/>
        <v>4000</v>
      </c>
      <c r="P56" s="727">
        <f t="shared" si="8"/>
        <v>133875</v>
      </c>
      <c r="Q56" s="727">
        <f t="shared" si="8"/>
        <v>18087</v>
      </c>
      <c r="R56" s="727">
        <f t="shared" si="8"/>
        <v>1000</v>
      </c>
      <c r="S56" s="727">
        <f t="shared" si="8"/>
        <v>45000</v>
      </c>
      <c r="T56" s="727">
        <f t="shared" si="8"/>
        <v>237579</v>
      </c>
      <c r="U56" s="727">
        <f t="shared" si="8"/>
        <v>105421</v>
      </c>
      <c r="V56" s="727">
        <f t="shared" si="8"/>
        <v>147000</v>
      </c>
      <c r="W56" s="727">
        <f t="shared" si="8"/>
        <v>59000</v>
      </c>
      <c r="X56" s="727">
        <f t="shared" si="8"/>
        <v>97600</v>
      </c>
      <c r="Y56" s="727">
        <f t="shared" ref="Y56:Z56" si="9">SUM(Y48:Y55)</f>
        <v>158200</v>
      </c>
      <c r="Z56" s="727">
        <f t="shared" si="9"/>
        <v>20000</v>
      </c>
      <c r="AA56" s="727">
        <f t="shared" ref="AA56" si="10">SUM(AA48:AA55)</f>
        <v>62000</v>
      </c>
    </row>
    <row r="77" spans="1:27" ht="33.75" customHeight="1">
      <c r="A77" s="738" t="s">
        <v>2268</v>
      </c>
      <c r="B77" s="733" t="s">
        <v>34</v>
      </c>
      <c r="C77" s="733" t="s">
        <v>35</v>
      </c>
      <c r="D77" s="733" t="s">
        <v>36</v>
      </c>
      <c r="E77" s="733" t="s">
        <v>37</v>
      </c>
      <c r="F77" s="733" t="s">
        <v>38</v>
      </c>
      <c r="G77" s="733" t="s">
        <v>39</v>
      </c>
      <c r="H77" s="733" t="s">
        <v>40</v>
      </c>
      <c r="I77" s="733" t="s">
        <v>41</v>
      </c>
      <c r="J77" s="733" t="s">
        <v>42</v>
      </c>
      <c r="K77" s="733" t="s">
        <v>43</v>
      </c>
      <c r="L77" s="733" t="s">
        <v>44</v>
      </c>
      <c r="M77" s="733" t="s">
        <v>169</v>
      </c>
      <c r="N77" s="733" t="s">
        <v>176</v>
      </c>
      <c r="O77" s="733" t="s">
        <v>1507</v>
      </c>
      <c r="P77" s="733" t="s">
        <v>1538</v>
      </c>
      <c r="Q77" s="733" t="s">
        <v>1588</v>
      </c>
      <c r="R77" s="733" t="s">
        <v>1644</v>
      </c>
      <c r="S77" s="733" t="s">
        <v>1674</v>
      </c>
      <c r="T77" s="733" t="s">
        <v>1738</v>
      </c>
      <c r="U77" s="733" t="s">
        <v>1769</v>
      </c>
      <c r="V77" s="733" t="s">
        <v>1899</v>
      </c>
      <c r="W77" s="733" t="s">
        <v>1963</v>
      </c>
      <c r="X77" s="733" t="s">
        <v>2013</v>
      </c>
      <c r="Y77" s="733" t="s">
        <v>2037</v>
      </c>
      <c r="Z77" s="733" t="s">
        <v>2194</v>
      </c>
      <c r="AA77" s="733" t="s">
        <v>2416</v>
      </c>
    </row>
    <row r="78" spans="1:27">
      <c r="A78" s="747" t="s">
        <v>192</v>
      </c>
      <c r="B78" s="748"/>
      <c r="C78" s="741"/>
      <c r="D78" s="741">
        <v>1</v>
      </c>
      <c r="E78" s="741">
        <v>1</v>
      </c>
      <c r="F78" s="741"/>
      <c r="G78" s="741">
        <v>1</v>
      </c>
      <c r="H78" s="741">
        <v>1</v>
      </c>
      <c r="I78" s="741">
        <v>1</v>
      </c>
      <c r="J78" s="741"/>
      <c r="K78" s="741">
        <v>1</v>
      </c>
      <c r="L78" s="741">
        <v>1</v>
      </c>
      <c r="M78" s="741">
        <v>12</v>
      </c>
      <c r="N78" s="748"/>
      <c r="O78" s="741">
        <v>1</v>
      </c>
      <c r="P78" s="741">
        <v>7</v>
      </c>
      <c r="Q78" s="741"/>
      <c r="R78" s="741"/>
      <c r="S78" s="741">
        <v>6</v>
      </c>
      <c r="T78" s="741">
        <v>15</v>
      </c>
      <c r="U78" s="741">
        <v>8</v>
      </c>
      <c r="V78" s="741">
        <v>8</v>
      </c>
      <c r="W78" s="741">
        <v>4</v>
      </c>
      <c r="X78" s="741">
        <v>6</v>
      </c>
      <c r="Y78" s="741">
        <v>7</v>
      </c>
      <c r="Z78" s="741">
        <v>1</v>
      </c>
      <c r="AA78" s="741">
        <v>2</v>
      </c>
    </row>
    <row r="79" spans="1:27">
      <c r="A79" s="747" t="s">
        <v>196</v>
      </c>
      <c r="B79" s="748"/>
      <c r="C79" s="741"/>
      <c r="D79" s="741"/>
      <c r="E79" s="741"/>
      <c r="F79" s="741"/>
      <c r="G79" s="741"/>
      <c r="H79" s="741"/>
      <c r="I79" s="741"/>
      <c r="J79" s="741"/>
      <c r="K79" s="741"/>
      <c r="L79" s="741"/>
      <c r="M79" s="741"/>
      <c r="N79" s="748"/>
      <c r="O79" s="741"/>
      <c r="P79" s="741"/>
      <c r="Q79" s="741">
        <v>3</v>
      </c>
      <c r="R79" s="741"/>
      <c r="S79" s="741">
        <v>3</v>
      </c>
      <c r="T79" s="741">
        <v>1</v>
      </c>
      <c r="U79" s="741">
        <v>1</v>
      </c>
      <c r="V79" s="741">
        <v>2</v>
      </c>
      <c r="W79" s="741">
        <v>1</v>
      </c>
      <c r="X79" s="741">
        <v>2</v>
      </c>
      <c r="Y79" s="741">
        <v>2</v>
      </c>
      <c r="Z79" s="741"/>
      <c r="AA79" s="741"/>
    </row>
    <row r="80" spans="1:27">
      <c r="A80" s="747" t="s">
        <v>195</v>
      </c>
      <c r="B80" s="748"/>
      <c r="C80" s="741">
        <v>2</v>
      </c>
      <c r="D80" s="741">
        <v>1</v>
      </c>
      <c r="E80" s="741">
        <v>3</v>
      </c>
      <c r="F80" s="741">
        <v>2</v>
      </c>
      <c r="G80" s="741">
        <v>2</v>
      </c>
      <c r="H80" s="741">
        <v>4</v>
      </c>
      <c r="I80" s="741"/>
      <c r="J80" s="741">
        <v>1</v>
      </c>
      <c r="K80" s="741">
        <v>3</v>
      </c>
      <c r="L80" s="741">
        <v>9</v>
      </c>
      <c r="M80" s="741">
        <v>12</v>
      </c>
      <c r="N80" s="748"/>
      <c r="O80" s="741"/>
      <c r="P80" s="741">
        <v>3</v>
      </c>
      <c r="Q80" s="741">
        <v>2</v>
      </c>
      <c r="R80" s="741">
        <v>1</v>
      </c>
      <c r="S80" s="741">
        <v>3</v>
      </c>
      <c r="T80" s="741">
        <v>1</v>
      </c>
      <c r="U80" s="741">
        <v>1</v>
      </c>
      <c r="V80" s="741"/>
      <c r="W80" s="741">
        <v>1</v>
      </c>
      <c r="X80" s="741">
        <v>2</v>
      </c>
      <c r="Y80" s="741">
        <v>8</v>
      </c>
      <c r="Z80" s="741"/>
      <c r="AA80" s="741">
        <v>2</v>
      </c>
    </row>
    <row r="81" spans="1:27">
      <c r="A81" s="739" t="s">
        <v>48</v>
      </c>
      <c r="B81" s="749">
        <f t="shared" ref="B81:Y81" si="11">SUM(B78:B80)</f>
        <v>0</v>
      </c>
      <c r="C81" s="749">
        <f t="shared" si="11"/>
        <v>2</v>
      </c>
      <c r="D81" s="749">
        <f t="shared" si="11"/>
        <v>2</v>
      </c>
      <c r="E81" s="749">
        <f t="shared" si="11"/>
        <v>4</v>
      </c>
      <c r="F81" s="749">
        <f t="shared" si="11"/>
        <v>2</v>
      </c>
      <c r="G81" s="749">
        <f t="shared" si="11"/>
        <v>3</v>
      </c>
      <c r="H81" s="749">
        <f t="shared" si="11"/>
        <v>5</v>
      </c>
      <c r="I81" s="749">
        <f t="shared" si="11"/>
        <v>1</v>
      </c>
      <c r="J81" s="749">
        <f t="shared" si="11"/>
        <v>1</v>
      </c>
      <c r="K81" s="749">
        <f t="shared" si="11"/>
        <v>4</v>
      </c>
      <c r="L81" s="749">
        <f t="shared" si="11"/>
        <v>10</v>
      </c>
      <c r="M81" s="749">
        <f t="shared" si="11"/>
        <v>24</v>
      </c>
      <c r="N81" s="749">
        <f t="shared" si="11"/>
        <v>0</v>
      </c>
      <c r="O81" s="749">
        <f t="shared" si="11"/>
        <v>1</v>
      </c>
      <c r="P81" s="749">
        <f t="shared" si="11"/>
        <v>10</v>
      </c>
      <c r="Q81" s="749">
        <f t="shared" si="11"/>
        <v>5</v>
      </c>
      <c r="R81" s="749">
        <f t="shared" si="11"/>
        <v>1</v>
      </c>
      <c r="S81" s="749">
        <f t="shared" si="11"/>
        <v>12</v>
      </c>
      <c r="T81" s="749">
        <f t="shared" si="11"/>
        <v>17</v>
      </c>
      <c r="U81" s="749">
        <f t="shared" si="11"/>
        <v>10</v>
      </c>
      <c r="V81" s="749">
        <f t="shared" si="11"/>
        <v>10</v>
      </c>
      <c r="W81" s="749">
        <f t="shared" si="11"/>
        <v>6</v>
      </c>
      <c r="X81" s="749">
        <f t="shared" si="11"/>
        <v>10</v>
      </c>
      <c r="Y81" s="749">
        <f t="shared" si="11"/>
        <v>17</v>
      </c>
      <c r="Z81" s="749">
        <f t="shared" ref="Z81:AA81" si="12">SUM(Z78:Z80)</f>
        <v>1</v>
      </c>
      <c r="AA81" s="749">
        <f t="shared" si="12"/>
        <v>4</v>
      </c>
    </row>
    <row r="82" spans="1:27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27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27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27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27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27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27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27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27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27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27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27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27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27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27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51"/>
  <sheetViews>
    <sheetView rightToLeft="1" workbookViewId="0">
      <pane xSplit="1" topLeftCell="B1" activePane="topRight" state="frozen"/>
      <selection pane="topRight" activeCell="AA2" sqref="AA2"/>
    </sheetView>
  </sheetViews>
  <sheetFormatPr defaultColWidth="9.140625" defaultRowHeight="14.25"/>
  <cols>
    <col min="1" max="1" width="22.42578125" style="15" bestFit="1" customWidth="1"/>
    <col min="2" max="27" width="7.5703125" style="15" customWidth="1"/>
    <col min="28" max="16384" width="9.140625" style="15"/>
  </cols>
  <sheetData>
    <row r="1" spans="1:27" ht="18.75" customHeight="1"/>
    <row r="2" spans="1:27" ht="33.75" customHeight="1">
      <c r="A2" s="738" t="s">
        <v>2269</v>
      </c>
      <c r="B2" s="733" t="s">
        <v>34</v>
      </c>
      <c r="C2" s="733" t="s">
        <v>35</v>
      </c>
      <c r="D2" s="733" t="s">
        <v>36</v>
      </c>
      <c r="E2" s="733" t="s">
        <v>37</v>
      </c>
      <c r="F2" s="733" t="s">
        <v>38</v>
      </c>
      <c r="G2" s="733" t="s">
        <v>39</v>
      </c>
      <c r="H2" s="733" t="s">
        <v>40</v>
      </c>
      <c r="I2" s="733" t="s">
        <v>41</v>
      </c>
      <c r="J2" s="733" t="s">
        <v>42</v>
      </c>
      <c r="K2" s="733" t="s">
        <v>43</v>
      </c>
      <c r="L2" s="733" t="s">
        <v>44</v>
      </c>
      <c r="M2" s="733" t="s">
        <v>169</v>
      </c>
      <c r="N2" s="733" t="s">
        <v>176</v>
      </c>
      <c r="O2" s="733" t="s">
        <v>1507</v>
      </c>
      <c r="P2" s="733" t="s">
        <v>1538</v>
      </c>
      <c r="Q2" s="733" t="s">
        <v>1588</v>
      </c>
      <c r="R2" s="733" t="s">
        <v>1644</v>
      </c>
      <c r="S2" s="733" t="s">
        <v>1674</v>
      </c>
      <c r="T2" s="733" t="s">
        <v>1738</v>
      </c>
      <c r="U2" s="733" t="s">
        <v>1769</v>
      </c>
      <c r="V2" s="733" t="s">
        <v>1899</v>
      </c>
      <c r="W2" s="733" t="s">
        <v>1963</v>
      </c>
      <c r="X2" s="733" t="s">
        <v>2013</v>
      </c>
      <c r="Y2" s="733" t="s">
        <v>2037</v>
      </c>
      <c r="Z2" s="733" t="s">
        <v>2194</v>
      </c>
      <c r="AA2" s="733" t="s">
        <v>2416</v>
      </c>
    </row>
    <row r="3" spans="1:27">
      <c r="A3" s="747" t="s">
        <v>192</v>
      </c>
      <c r="B3" s="746"/>
      <c r="C3" s="728"/>
      <c r="D3" s="741" t="s">
        <v>2259</v>
      </c>
      <c r="E3" s="728"/>
      <c r="F3" s="728">
        <v>19000</v>
      </c>
      <c r="G3" s="728">
        <v>19000</v>
      </c>
      <c r="H3" s="728">
        <v>29000</v>
      </c>
      <c r="I3" s="741" t="s">
        <v>2259</v>
      </c>
      <c r="J3" s="728">
        <v>61500</v>
      </c>
      <c r="K3" s="728">
        <v>52000</v>
      </c>
      <c r="L3" s="728">
        <v>5000</v>
      </c>
      <c r="M3" s="728">
        <v>85000</v>
      </c>
      <c r="N3" s="746"/>
      <c r="O3" s="728"/>
      <c r="P3" s="728">
        <v>3314</v>
      </c>
      <c r="Q3" s="728">
        <v>34000</v>
      </c>
      <c r="R3" s="728">
        <v>39360</v>
      </c>
      <c r="S3" s="728">
        <v>30000</v>
      </c>
      <c r="T3" s="728">
        <v>36597</v>
      </c>
      <c r="U3" s="728">
        <v>33322</v>
      </c>
      <c r="V3" s="728">
        <v>26361</v>
      </c>
      <c r="W3" s="728">
        <v>33324</v>
      </c>
      <c r="X3" s="728">
        <v>18000</v>
      </c>
      <c r="Y3" s="728">
        <v>53043</v>
      </c>
      <c r="Z3" s="746"/>
      <c r="AA3" s="728">
        <v>9851</v>
      </c>
    </row>
    <row r="4" spans="1:27">
      <c r="A4" s="747" t="s">
        <v>196</v>
      </c>
      <c r="B4" s="746"/>
      <c r="C4" s="728"/>
      <c r="D4" s="741" t="s">
        <v>2259</v>
      </c>
      <c r="E4" s="728"/>
      <c r="F4" s="728"/>
      <c r="G4" s="728"/>
      <c r="H4" s="728"/>
      <c r="I4" s="741" t="s">
        <v>2259</v>
      </c>
      <c r="J4" s="728"/>
      <c r="K4" s="728">
        <v>8148</v>
      </c>
      <c r="L4" s="728">
        <v>3870</v>
      </c>
      <c r="M4" s="728">
        <v>6477</v>
      </c>
      <c r="N4" s="746"/>
      <c r="O4" s="728"/>
      <c r="P4" s="728"/>
      <c r="Q4" s="728"/>
      <c r="R4" s="728"/>
      <c r="S4" s="728"/>
      <c r="T4" s="728"/>
      <c r="U4" s="728"/>
      <c r="V4" s="728"/>
      <c r="W4" s="728"/>
      <c r="X4" s="728">
        <v>4600</v>
      </c>
      <c r="Y4" s="728">
        <v>5400</v>
      </c>
      <c r="Z4" s="746"/>
      <c r="AA4" s="728"/>
    </row>
    <row r="5" spans="1:27">
      <c r="A5" s="747" t="s">
        <v>195</v>
      </c>
      <c r="B5" s="746">
        <v>4000</v>
      </c>
      <c r="C5" s="728">
        <v>500</v>
      </c>
      <c r="D5" s="741" t="s">
        <v>2259</v>
      </c>
      <c r="E5" s="728">
        <v>5129</v>
      </c>
      <c r="F5" s="728">
        <v>300</v>
      </c>
      <c r="G5" s="728">
        <v>2000</v>
      </c>
      <c r="H5" s="728"/>
      <c r="I5" s="741" t="s">
        <v>2259</v>
      </c>
      <c r="J5" s="728">
        <v>5629</v>
      </c>
      <c r="K5" s="728">
        <v>529</v>
      </c>
      <c r="L5" s="728">
        <v>4000</v>
      </c>
      <c r="M5" s="728">
        <v>19500</v>
      </c>
      <c r="N5" s="746"/>
      <c r="O5" s="728">
        <v>2032</v>
      </c>
      <c r="P5" s="728">
        <v>500</v>
      </c>
      <c r="Q5" s="728">
        <v>5000</v>
      </c>
      <c r="R5" s="728">
        <v>2000</v>
      </c>
      <c r="S5" s="728">
        <v>2000</v>
      </c>
      <c r="T5" s="728">
        <v>2000</v>
      </c>
      <c r="U5" s="728"/>
      <c r="V5" s="728">
        <v>1500</v>
      </c>
      <c r="W5" s="728">
        <v>2650</v>
      </c>
      <c r="X5" s="728"/>
      <c r="Y5" s="728">
        <v>1450</v>
      </c>
      <c r="Z5" s="746">
        <v>64</v>
      </c>
      <c r="AA5" s="728">
        <v>2519</v>
      </c>
    </row>
    <row r="6" spans="1:27">
      <c r="A6" s="739" t="s">
        <v>48</v>
      </c>
      <c r="B6" s="727">
        <f t="shared" ref="B6:Y6" si="0">SUM(B3:B5)</f>
        <v>4000</v>
      </c>
      <c r="C6" s="727">
        <f t="shared" si="0"/>
        <v>500</v>
      </c>
      <c r="D6" s="727">
        <f t="shared" si="0"/>
        <v>0</v>
      </c>
      <c r="E6" s="727">
        <f t="shared" si="0"/>
        <v>5129</v>
      </c>
      <c r="F6" s="727">
        <f t="shared" si="0"/>
        <v>19300</v>
      </c>
      <c r="G6" s="727">
        <f t="shared" si="0"/>
        <v>21000</v>
      </c>
      <c r="H6" s="727">
        <f t="shared" si="0"/>
        <v>29000</v>
      </c>
      <c r="I6" s="727">
        <f t="shared" si="0"/>
        <v>0</v>
      </c>
      <c r="J6" s="727">
        <f t="shared" si="0"/>
        <v>67129</v>
      </c>
      <c r="K6" s="727">
        <f t="shared" si="0"/>
        <v>60677</v>
      </c>
      <c r="L6" s="727">
        <f t="shared" si="0"/>
        <v>12870</v>
      </c>
      <c r="M6" s="727">
        <f t="shared" si="0"/>
        <v>110977</v>
      </c>
      <c r="N6" s="727">
        <f t="shared" si="0"/>
        <v>0</v>
      </c>
      <c r="O6" s="727">
        <f t="shared" si="0"/>
        <v>2032</v>
      </c>
      <c r="P6" s="727">
        <f t="shared" si="0"/>
        <v>3814</v>
      </c>
      <c r="Q6" s="727">
        <f t="shared" si="0"/>
        <v>39000</v>
      </c>
      <c r="R6" s="727">
        <f t="shared" si="0"/>
        <v>41360</v>
      </c>
      <c r="S6" s="727">
        <f t="shared" si="0"/>
        <v>32000</v>
      </c>
      <c r="T6" s="727">
        <f t="shared" si="0"/>
        <v>38597</v>
      </c>
      <c r="U6" s="727">
        <f t="shared" si="0"/>
        <v>33322</v>
      </c>
      <c r="V6" s="727">
        <f t="shared" si="0"/>
        <v>27861</v>
      </c>
      <c r="W6" s="727">
        <f t="shared" si="0"/>
        <v>35974</v>
      </c>
      <c r="X6" s="727">
        <f t="shared" si="0"/>
        <v>22600</v>
      </c>
      <c r="Y6" s="727">
        <f t="shared" si="0"/>
        <v>59893</v>
      </c>
      <c r="Z6" s="727">
        <f t="shared" ref="Z6:AA6" si="1">SUM(Z3:Z5)</f>
        <v>64</v>
      </c>
      <c r="AA6" s="727">
        <f t="shared" si="1"/>
        <v>12370</v>
      </c>
    </row>
    <row r="27" spans="1:27" ht="33.75" customHeight="1">
      <c r="A27" s="738" t="s">
        <v>2270</v>
      </c>
      <c r="B27" s="176" t="s">
        <v>34</v>
      </c>
      <c r="C27" s="176" t="s">
        <v>35</v>
      </c>
      <c r="D27" s="176" t="s">
        <v>36</v>
      </c>
      <c r="E27" s="176" t="s">
        <v>37</v>
      </c>
      <c r="F27" s="176" t="s">
        <v>38</v>
      </c>
      <c r="G27" s="176" t="s">
        <v>39</v>
      </c>
      <c r="H27" s="176" t="s">
        <v>40</v>
      </c>
      <c r="I27" s="176" t="s">
        <v>41</v>
      </c>
      <c r="J27" s="176" t="s">
        <v>42</v>
      </c>
      <c r="K27" s="176" t="s">
        <v>43</v>
      </c>
      <c r="L27" s="176" t="s">
        <v>44</v>
      </c>
      <c r="M27" s="176" t="s">
        <v>169</v>
      </c>
      <c r="N27" s="176" t="s">
        <v>176</v>
      </c>
      <c r="O27" s="176" t="s">
        <v>1507</v>
      </c>
      <c r="P27" s="176" t="s">
        <v>1538</v>
      </c>
      <c r="Q27" s="176" t="s">
        <v>1588</v>
      </c>
      <c r="R27" s="176" t="s">
        <v>1644</v>
      </c>
      <c r="S27" s="176" t="s">
        <v>1674</v>
      </c>
      <c r="T27" s="176" t="s">
        <v>1738</v>
      </c>
      <c r="U27" s="176" t="s">
        <v>1769</v>
      </c>
      <c r="V27" s="176" t="s">
        <v>1899</v>
      </c>
      <c r="W27" s="176" t="s">
        <v>1963</v>
      </c>
      <c r="X27" s="176" t="s">
        <v>2013</v>
      </c>
      <c r="Y27" s="176" t="s">
        <v>2037</v>
      </c>
      <c r="Z27" s="176" t="s">
        <v>2194</v>
      </c>
      <c r="AA27" s="176" t="s">
        <v>2416</v>
      </c>
    </row>
    <row r="28" spans="1:27">
      <c r="A28" s="747" t="s">
        <v>192</v>
      </c>
      <c r="B28" s="748"/>
      <c r="C28" s="741"/>
      <c r="D28" s="741" t="s">
        <v>2259</v>
      </c>
      <c r="E28" s="741"/>
      <c r="F28" s="741">
        <v>1</v>
      </c>
      <c r="G28" s="741">
        <v>1</v>
      </c>
      <c r="H28" s="741">
        <v>2</v>
      </c>
      <c r="I28" s="741" t="s">
        <v>2259</v>
      </c>
      <c r="J28" s="741">
        <v>3</v>
      </c>
      <c r="K28" s="741">
        <v>2</v>
      </c>
      <c r="L28" s="741">
        <v>1</v>
      </c>
      <c r="M28" s="741">
        <v>3</v>
      </c>
      <c r="N28" s="748"/>
      <c r="O28" s="741"/>
      <c r="P28" s="741">
        <v>1</v>
      </c>
      <c r="Q28" s="741">
        <v>3</v>
      </c>
      <c r="R28" s="741">
        <v>4</v>
      </c>
      <c r="S28" s="741">
        <v>1</v>
      </c>
      <c r="T28" s="741">
        <v>5</v>
      </c>
      <c r="U28" s="741">
        <v>3</v>
      </c>
      <c r="V28" s="741">
        <v>2</v>
      </c>
      <c r="W28" s="741">
        <v>4</v>
      </c>
      <c r="X28" s="741">
        <v>1</v>
      </c>
      <c r="Y28" s="741">
        <v>7</v>
      </c>
      <c r="Z28" s="748"/>
      <c r="AA28" s="741">
        <v>2</v>
      </c>
    </row>
    <row r="29" spans="1:27">
      <c r="A29" s="747" t="s">
        <v>196</v>
      </c>
      <c r="B29" s="748"/>
      <c r="C29" s="741"/>
      <c r="D29" s="741" t="s">
        <v>2259</v>
      </c>
      <c r="E29" s="741"/>
      <c r="F29" s="741"/>
      <c r="G29" s="741"/>
      <c r="H29" s="741"/>
      <c r="I29" s="741" t="s">
        <v>2259</v>
      </c>
      <c r="J29" s="741"/>
      <c r="K29" s="741">
        <v>6</v>
      </c>
      <c r="L29" s="741">
        <v>3</v>
      </c>
      <c r="M29" s="741">
        <v>3</v>
      </c>
      <c r="N29" s="748"/>
      <c r="O29" s="741"/>
      <c r="P29" s="741"/>
      <c r="Q29" s="741"/>
      <c r="R29" s="741"/>
      <c r="S29" s="741"/>
      <c r="T29" s="741"/>
      <c r="U29" s="741"/>
      <c r="V29" s="741"/>
      <c r="W29" s="741"/>
      <c r="X29" s="741">
        <v>1</v>
      </c>
      <c r="Y29" s="741">
        <v>2</v>
      </c>
      <c r="Z29" s="748"/>
      <c r="AA29" s="741"/>
    </row>
    <row r="30" spans="1:27">
      <c r="A30" s="747" t="s">
        <v>195</v>
      </c>
      <c r="B30" s="748">
        <v>2</v>
      </c>
      <c r="C30" s="741">
        <v>1</v>
      </c>
      <c r="D30" s="741" t="s">
        <v>2259</v>
      </c>
      <c r="E30" s="741">
        <v>4</v>
      </c>
      <c r="F30" s="741">
        <v>1</v>
      </c>
      <c r="G30" s="741">
        <v>1</v>
      </c>
      <c r="H30" s="741"/>
      <c r="I30" s="741" t="s">
        <v>2259</v>
      </c>
      <c r="J30" s="741">
        <v>2</v>
      </c>
      <c r="K30" s="741">
        <v>1</v>
      </c>
      <c r="L30" s="741">
        <v>1</v>
      </c>
      <c r="M30" s="741">
        <v>7</v>
      </c>
      <c r="N30" s="748"/>
      <c r="O30" s="741">
        <v>3</v>
      </c>
      <c r="P30" s="741">
        <v>2</v>
      </c>
      <c r="Q30" s="741">
        <v>2</v>
      </c>
      <c r="R30" s="741">
        <v>1</v>
      </c>
      <c r="S30" s="741">
        <v>1</v>
      </c>
      <c r="T30" s="741">
        <v>1</v>
      </c>
      <c r="U30" s="741"/>
      <c r="V30" s="741">
        <v>2</v>
      </c>
      <c r="W30" s="741">
        <v>2</v>
      </c>
      <c r="X30" s="741"/>
      <c r="Y30" s="741">
        <v>2</v>
      </c>
      <c r="Z30" s="748">
        <v>1</v>
      </c>
      <c r="AA30" s="741">
        <v>2</v>
      </c>
    </row>
    <row r="31" spans="1:27">
      <c r="A31" s="739" t="s">
        <v>48</v>
      </c>
      <c r="B31" s="749">
        <f t="shared" ref="B31:Y31" si="2">SUM(B28:B30)</f>
        <v>2</v>
      </c>
      <c r="C31" s="749">
        <f t="shared" si="2"/>
        <v>1</v>
      </c>
      <c r="D31" s="749">
        <f t="shared" si="2"/>
        <v>0</v>
      </c>
      <c r="E31" s="749">
        <f t="shared" si="2"/>
        <v>4</v>
      </c>
      <c r="F31" s="749">
        <f t="shared" si="2"/>
        <v>2</v>
      </c>
      <c r="G31" s="749">
        <f t="shared" si="2"/>
        <v>2</v>
      </c>
      <c r="H31" s="749">
        <f t="shared" si="2"/>
        <v>2</v>
      </c>
      <c r="I31" s="749">
        <f t="shared" si="2"/>
        <v>0</v>
      </c>
      <c r="J31" s="749">
        <f t="shared" si="2"/>
        <v>5</v>
      </c>
      <c r="K31" s="749">
        <f t="shared" si="2"/>
        <v>9</v>
      </c>
      <c r="L31" s="749">
        <f t="shared" si="2"/>
        <v>5</v>
      </c>
      <c r="M31" s="749">
        <f t="shared" si="2"/>
        <v>13</v>
      </c>
      <c r="N31" s="749">
        <f t="shared" si="2"/>
        <v>0</v>
      </c>
      <c r="O31" s="749">
        <f t="shared" si="2"/>
        <v>3</v>
      </c>
      <c r="P31" s="749">
        <f t="shared" si="2"/>
        <v>3</v>
      </c>
      <c r="Q31" s="749">
        <f t="shared" si="2"/>
        <v>5</v>
      </c>
      <c r="R31" s="749">
        <f t="shared" si="2"/>
        <v>5</v>
      </c>
      <c r="S31" s="749">
        <f t="shared" si="2"/>
        <v>2</v>
      </c>
      <c r="T31" s="749">
        <f t="shared" si="2"/>
        <v>6</v>
      </c>
      <c r="U31" s="749">
        <f t="shared" si="2"/>
        <v>3</v>
      </c>
      <c r="V31" s="749">
        <f t="shared" si="2"/>
        <v>4</v>
      </c>
      <c r="W31" s="749">
        <f t="shared" si="2"/>
        <v>6</v>
      </c>
      <c r="X31" s="749">
        <f t="shared" si="2"/>
        <v>2</v>
      </c>
      <c r="Y31" s="749">
        <f t="shared" si="2"/>
        <v>11</v>
      </c>
      <c r="Z31" s="749">
        <f t="shared" ref="Z31:AA31" si="3">SUM(Z28:Z30)</f>
        <v>1</v>
      </c>
      <c r="AA31" s="749">
        <f t="shared" si="3"/>
        <v>4</v>
      </c>
    </row>
    <row r="32" spans="1:27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01"/>
  <sheetViews>
    <sheetView rightToLeft="1" workbookViewId="0">
      <selection activeCell="N28" sqref="N28"/>
    </sheetView>
  </sheetViews>
  <sheetFormatPr defaultRowHeight="15"/>
  <cols>
    <col min="1" max="2" width="18.28515625" bestFit="1" customWidth="1"/>
    <col min="3" max="3" width="9" bestFit="1" customWidth="1"/>
    <col min="4" max="4" width="7.85546875" bestFit="1" customWidth="1"/>
    <col min="5" max="5" width="8.140625" style="2" bestFit="1" customWidth="1"/>
    <col min="6" max="6" width="7.5703125" style="2" customWidth="1"/>
    <col min="7" max="7" width="10.5703125" style="75" bestFit="1" customWidth="1"/>
    <col min="8" max="8" width="11.140625" style="2" bestFit="1" customWidth="1"/>
    <col min="9" max="9" width="12.140625" style="2" bestFit="1" customWidth="1"/>
    <col min="10" max="10" width="8.42578125" style="2" customWidth="1"/>
    <col min="11" max="11" width="12" style="2" customWidth="1"/>
  </cols>
  <sheetData>
    <row r="1" spans="1:11">
      <c r="A1" t="s">
        <v>1194</v>
      </c>
      <c r="B1" t="s">
        <v>0</v>
      </c>
      <c r="C1" t="s">
        <v>276</v>
      </c>
      <c r="D1" t="s">
        <v>1930</v>
      </c>
      <c r="E1" t="s">
        <v>194</v>
      </c>
      <c r="F1" t="s">
        <v>1931</v>
      </c>
      <c r="G1" t="s">
        <v>198</v>
      </c>
      <c r="H1" t="s">
        <v>1932</v>
      </c>
      <c r="I1" t="s">
        <v>1933</v>
      </c>
      <c r="J1" t="s">
        <v>458</v>
      </c>
      <c r="K1" t="s">
        <v>2283</v>
      </c>
    </row>
    <row r="2" spans="1:11">
      <c r="A2" t="s">
        <v>1828</v>
      </c>
      <c r="B2" t="s">
        <v>185</v>
      </c>
      <c r="C2" t="s">
        <v>1829</v>
      </c>
      <c r="D2" t="s">
        <v>1197</v>
      </c>
      <c r="E2" t="s">
        <v>192</v>
      </c>
      <c r="F2" t="s">
        <v>23</v>
      </c>
      <c r="G2">
        <v>50079000</v>
      </c>
      <c r="H2" t="s">
        <v>1755</v>
      </c>
      <c r="I2" t="s">
        <v>1830</v>
      </c>
      <c r="J2" s="530">
        <v>3.0679499396238919E-2</v>
      </c>
      <c r="K2" s="530">
        <v>3.0679499396238919E-2</v>
      </c>
    </row>
    <row r="3" spans="1:11">
      <c r="A3" t="s">
        <v>1195</v>
      </c>
      <c r="B3" t="s">
        <v>187</v>
      </c>
      <c r="C3" t="s">
        <v>1196</v>
      </c>
      <c r="D3" t="s">
        <v>1197</v>
      </c>
      <c r="E3" t="s">
        <v>192</v>
      </c>
      <c r="F3" t="s">
        <v>23</v>
      </c>
      <c r="G3">
        <v>48688952</v>
      </c>
      <c r="H3" t="s">
        <v>664</v>
      </c>
      <c r="I3" t="s">
        <v>1491</v>
      </c>
      <c r="J3" s="530">
        <v>2.9827925347700748E-2</v>
      </c>
      <c r="K3" s="530">
        <v>6.0507424743939664E-2</v>
      </c>
    </row>
    <row r="4" spans="1:11">
      <c r="A4" t="s">
        <v>1198</v>
      </c>
      <c r="B4" t="s">
        <v>193</v>
      </c>
      <c r="C4" t="s">
        <v>1199</v>
      </c>
      <c r="D4" t="s">
        <v>1197</v>
      </c>
      <c r="E4" t="s">
        <v>192</v>
      </c>
      <c r="F4" t="s">
        <v>23</v>
      </c>
      <c r="G4">
        <v>40369128</v>
      </c>
      <c r="H4" t="s">
        <v>530</v>
      </c>
      <c r="I4" t="s">
        <v>1490</v>
      </c>
      <c r="J4" s="530">
        <v>2.4731017754002511E-2</v>
      </c>
      <c r="K4" s="530">
        <v>8.5238442497942171E-2</v>
      </c>
    </row>
    <row r="5" spans="1:11">
      <c r="A5" t="s">
        <v>1831</v>
      </c>
      <c r="B5" t="s">
        <v>193</v>
      </c>
      <c r="C5" t="s">
        <v>1832</v>
      </c>
      <c r="D5" t="s">
        <v>1197</v>
      </c>
      <c r="E5" t="s">
        <v>192</v>
      </c>
      <c r="F5" t="s">
        <v>23</v>
      </c>
      <c r="G5">
        <v>40000000</v>
      </c>
      <c r="H5" t="s">
        <v>1471</v>
      </c>
      <c r="I5" t="s">
        <v>1833</v>
      </c>
      <c r="J5" s="530">
        <v>2.4504881803741226E-2</v>
      </c>
      <c r="K5" s="530">
        <v>0.1097433243016834</v>
      </c>
    </row>
    <row r="6" spans="1:11">
      <c r="A6" t="s">
        <v>1934</v>
      </c>
      <c r="B6" t="s">
        <v>193</v>
      </c>
      <c r="C6" t="s">
        <v>1935</v>
      </c>
      <c r="D6" t="s">
        <v>1197</v>
      </c>
      <c r="E6" t="s">
        <v>192</v>
      </c>
      <c r="F6" t="s">
        <v>23</v>
      </c>
      <c r="G6">
        <v>40000000</v>
      </c>
      <c r="H6" t="s">
        <v>1908</v>
      </c>
      <c r="I6" t="s">
        <v>1936</v>
      </c>
      <c r="J6" s="530">
        <v>2.4504881803741226E-2</v>
      </c>
      <c r="K6" s="530">
        <v>0.13424820610542462</v>
      </c>
    </row>
    <row r="7" spans="1:11">
      <c r="A7" t="s">
        <v>1557</v>
      </c>
      <c r="B7" t="s">
        <v>193</v>
      </c>
      <c r="C7" t="s">
        <v>1558</v>
      </c>
      <c r="D7" t="s">
        <v>1197</v>
      </c>
      <c r="E7" t="s">
        <v>192</v>
      </c>
      <c r="F7" t="s">
        <v>23</v>
      </c>
      <c r="G7">
        <v>39891591</v>
      </c>
      <c r="H7" t="s">
        <v>1551</v>
      </c>
      <c r="I7" t="s">
        <v>1559</v>
      </c>
      <c r="J7" s="530">
        <v>2.4438468060454681E-2</v>
      </c>
      <c r="K7" s="530">
        <v>0.15868667416587931</v>
      </c>
    </row>
    <row r="8" spans="1:11">
      <c r="A8" t="s">
        <v>1200</v>
      </c>
      <c r="B8" t="s">
        <v>185</v>
      </c>
      <c r="C8" t="s">
        <v>1201</v>
      </c>
      <c r="D8" t="s">
        <v>1197</v>
      </c>
      <c r="E8" t="s">
        <v>192</v>
      </c>
      <c r="F8" t="s">
        <v>23</v>
      </c>
      <c r="G8">
        <v>30000000</v>
      </c>
      <c r="H8" t="s">
        <v>669</v>
      </c>
      <c r="I8" t="s">
        <v>1488</v>
      </c>
      <c r="J8" s="530">
        <v>1.8378661352805917E-2</v>
      </c>
      <c r="K8" s="530">
        <v>0.17706533551868522</v>
      </c>
    </row>
    <row r="9" spans="1:11">
      <c r="A9" t="s">
        <v>1834</v>
      </c>
      <c r="B9" t="s">
        <v>193</v>
      </c>
      <c r="C9" t="s">
        <v>1835</v>
      </c>
      <c r="D9" t="s">
        <v>1197</v>
      </c>
      <c r="E9" t="s">
        <v>192</v>
      </c>
      <c r="F9" t="s">
        <v>23</v>
      </c>
      <c r="G9">
        <v>30000000</v>
      </c>
      <c r="H9" t="s">
        <v>1746</v>
      </c>
      <c r="I9" t="s">
        <v>1836</v>
      </c>
      <c r="J9" s="530">
        <v>1.8378661352805917E-2</v>
      </c>
      <c r="K9" s="530">
        <v>0.19544399687149114</v>
      </c>
    </row>
    <row r="10" spans="1:11">
      <c r="A10" t="s">
        <v>1837</v>
      </c>
      <c r="B10" t="s">
        <v>193</v>
      </c>
      <c r="C10" t="s">
        <v>1838</v>
      </c>
      <c r="D10" t="s">
        <v>1197</v>
      </c>
      <c r="E10" t="s">
        <v>192</v>
      </c>
      <c r="F10" t="s">
        <v>23</v>
      </c>
      <c r="G10">
        <v>30000000</v>
      </c>
      <c r="H10" t="s">
        <v>1797</v>
      </c>
      <c r="I10" t="s">
        <v>1839</v>
      </c>
      <c r="J10" s="530">
        <v>1.8378661352805917E-2</v>
      </c>
      <c r="K10" s="530">
        <v>0.21382265822429705</v>
      </c>
    </row>
    <row r="11" spans="1:11">
      <c r="A11" t="s">
        <v>1937</v>
      </c>
      <c r="B11" t="s">
        <v>185</v>
      </c>
      <c r="C11" t="s">
        <v>1938</v>
      </c>
      <c r="D11" t="s">
        <v>1197</v>
      </c>
      <c r="E11" t="s">
        <v>192</v>
      </c>
      <c r="F11" t="s">
        <v>23</v>
      </c>
      <c r="G11">
        <v>30000000</v>
      </c>
      <c r="H11" t="s">
        <v>1910</v>
      </c>
      <c r="I11" t="s">
        <v>1939</v>
      </c>
      <c r="J11" s="530">
        <v>1.8378661352805917E-2</v>
      </c>
      <c r="K11" s="530">
        <v>0.23220131957710297</v>
      </c>
    </row>
    <row r="12" spans="1:11">
      <c r="A12" t="s">
        <v>2149</v>
      </c>
      <c r="B12" t="s">
        <v>2148</v>
      </c>
      <c r="C12" t="s">
        <v>2150</v>
      </c>
      <c r="D12" t="s">
        <v>1197</v>
      </c>
      <c r="E12" t="s">
        <v>192</v>
      </c>
      <c r="F12" t="s">
        <v>23</v>
      </c>
      <c r="G12">
        <v>30000000</v>
      </c>
      <c r="H12" t="s">
        <v>1424</v>
      </c>
      <c r="I12" t="s">
        <v>2151</v>
      </c>
      <c r="J12" s="530">
        <v>1.8378661352805917E-2</v>
      </c>
      <c r="K12" s="530">
        <v>0.25057998092990891</v>
      </c>
    </row>
    <row r="13" spans="1:11">
      <c r="A13" t="s">
        <v>1202</v>
      </c>
      <c r="B13" t="s">
        <v>193</v>
      </c>
      <c r="C13" t="s">
        <v>1203</v>
      </c>
      <c r="D13" t="s">
        <v>1197</v>
      </c>
      <c r="E13" t="s">
        <v>192</v>
      </c>
      <c r="F13" t="s">
        <v>23</v>
      </c>
      <c r="G13">
        <v>27788137</v>
      </c>
      <c r="H13" t="s">
        <v>541</v>
      </c>
      <c r="I13" t="s">
        <v>1487</v>
      </c>
      <c r="J13" s="530">
        <v>1.7023625318279206E-2</v>
      </c>
      <c r="K13" s="530">
        <v>0.26760360624818813</v>
      </c>
    </row>
    <row r="14" spans="1:11">
      <c r="A14" t="s">
        <v>2152</v>
      </c>
      <c r="B14" t="s">
        <v>2148</v>
      </c>
      <c r="C14" t="s">
        <v>2153</v>
      </c>
      <c r="D14" t="s">
        <v>1197</v>
      </c>
      <c r="E14" t="s">
        <v>192</v>
      </c>
      <c r="F14" t="s">
        <v>23</v>
      </c>
      <c r="G14">
        <v>26500000</v>
      </c>
      <c r="H14" t="s">
        <v>1424</v>
      </c>
      <c r="I14" t="s">
        <v>2151</v>
      </c>
      <c r="J14" s="530">
        <v>1.6234484194978561E-2</v>
      </c>
      <c r="K14" s="530">
        <v>0.28383809044316671</v>
      </c>
    </row>
    <row r="15" spans="1:11">
      <c r="A15" t="s">
        <v>1840</v>
      </c>
      <c r="B15" t="s">
        <v>193</v>
      </c>
      <c r="C15" t="s">
        <v>1841</v>
      </c>
      <c r="D15" t="s">
        <v>1197</v>
      </c>
      <c r="E15" t="s">
        <v>192</v>
      </c>
      <c r="F15" t="s">
        <v>23</v>
      </c>
      <c r="G15">
        <v>25000000</v>
      </c>
      <c r="H15" t="s">
        <v>1474</v>
      </c>
      <c r="I15" t="s">
        <v>1842</v>
      </c>
      <c r="J15" s="530">
        <v>1.5315551127338265E-2</v>
      </c>
      <c r="K15" s="530">
        <v>0.299153641570505</v>
      </c>
    </row>
    <row r="16" spans="1:11">
      <c r="A16" t="s">
        <v>2474</v>
      </c>
      <c r="B16" t="s">
        <v>193</v>
      </c>
      <c r="C16" t="s">
        <v>2475</v>
      </c>
      <c r="D16" t="s">
        <v>1197</v>
      </c>
      <c r="E16" t="s">
        <v>192</v>
      </c>
      <c r="F16" t="s">
        <v>23</v>
      </c>
      <c r="G16">
        <v>25000000</v>
      </c>
      <c r="H16" t="s">
        <v>2427</v>
      </c>
      <c r="I16" t="s">
        <v>2476</v>
      </c>
      <c r="J16" s="530">
        <v>1.5315551127338265E-2</v>
      </c>
      <c r="K16" s="530">
        <v>0.31446919269784329</v>
      </c>
    </row>
    <row r="17" spans="1:11">
      <c r="A17" t="s">
        <v>2284</v>
      </c>
      <c r="B17" t="s">
        <v>193</v>
      </c>
      <c r="C17" t="s">
        <v>2271</v>
      </c>
      <c r="D17" t="s">
        <v>1197</v>
      </c>
      <c r="E17" t="s">
        <v>192</v>
      </c>
      <c r="F17" t="s">
        <v>23</v>
      </c>
      <c r="G17">
        <v>25000000</v>
      </c>
      <c r="H17" t="s">
        <v>2429</v>
      </c>
      <c r="I17" t="s">
        <v>2272</v>
      </c>
      <c r="J17" s="530">
        <v>1.5315551127338265E-2</v>
      </c>
      <c r="K17" s="530">
        <v>0.32978474382518158</v>
      </c>
    </row>
    <row r="18" spans="1:11">
      <c r="A18" t="s">
        <v>1560</v>
      </c>
      <c r="B18" t="s">
        <v>193</v>
      </c>
      <c r="C18" t="s">
        <v>1561</v>
      </c>
      <c r="D18" t="s">
        <v>1197</v>
      </c>
      <c r="E18" t="s">
        <v>192</v>
      </c>
      <c r="F18" t="s">
        <v>23</v>
      </c>
      <c r="G18">
        <v>24598918</v>
      </c>
      <c r="H18" t="s">
        <v>1414</v>
      </c>
      <c r="I18" t="s">
        <v>1562</v>
      </c>
      <c r="J18" s="530">
        <v>1.5069839452248062E-2</v>
      </c>
      <c r="K18" s="530">
        <v>0.34485458327742963</v>
      </c>
    </row>
    <row r="19" spans="1:11">
      <c r="A19" t="s">
        <v>1204</v>
      </c>
      <c r="B19" t="s">
        <v>193</v>
      </c>
      <c r="C19" t="s">
        <v>1205</v>
      </c>
      <c r="D19" t="s">
        <v>1197</v>
      </c>
      <c r="E19" t="s">
        <v>192</v>
      </c>
      <c r="F19" t="s">
        <v>23</v>
      </c>
      <c r="G19">
        <v>24441466</v>
      </c>
      <c r="H19" t="s">
        <v>553</v>
      </c>
      <c r="I19" t="s">
        <v>1486</v>
      </c>
      <c r="J19" s="530">
        <v>1.4973380886003996E-2</v>
      </c>
      <c r="K19" s="530">
        <v>0.3598279641634336</v>
      </c>
    </row>
    <row r="20" spans="1:11">
      <c r="A20" t="s">
        <v>1206</v>
      </c>
      <c r="B20" t="s">
        <v>193</v>
      </c>
      <c r="C20" t="s">
        <v>1207</v>
      </c>
      <c r="D20" t="s">
        <v>1197</v>
      </c>
      <c r="E20" t="s">
        <v>192</v>
      </c>
      <c r="F20" t="s">
        <v>23</v>
      </c>
      <c r="G20">
        <v>23000000</v>
      </c>
      <c r="H20" t="s">
        <v>526</v>
      </c>
      <c r="I20" t="s">
        <v>1485</v>
      </c>
      <c r="J20" s="530">
        <v>1.4090307037151204E-2</v>
      </c>
      <c r="K20" s="530">
        <v>0.3739182712005848</v>
      </c>
    </row>
    <row r="21" spans="1:11">
      <c r="A21" t="s">
        <v>1997</v>
      </c>
      <c r="B21" t="s">
        <v>185</v>
      </c>
      <c r="C21" t="s">
        <v>1998</v>
      </c>
      <c r="D21" t="s">
        <v>1197</v>
      </c>
      <c r="E21" t="s">
        <v>192</v>
      </c>
      <c r="F21" t="s">
        <v>23</v>
      </c>
      <c r="G21">
        <v>23000000</v>
      </c>
      <c r="H21" t="s">
        <v>1986</v>
      </c>
      <c r="I21" t="s">
        <v>1999</v>
      </c>
      <c r="J21" s="530">
        <v>1.4090307037151204E-2</v>
      </c>
      <c r="K21" s="530">
        <v>0.38800857823773599</v>
      </c>
    </row>
    <row r="22" spans="1:11">
      <c r="A22" t="s">
        <v>1563</v>
      </c>
      <c r="B22" t="s">
        <v>193</v>
      </c>
      <c r="C22" t="s">
        <v>1564</v>
      </c>
      <c r="D22" t="s">
        <v>1197</v>
      </c>
      <c r="E22" t="s">
        <v>192</v>
      </c>
      <c r="F22" t="s">
        <v>23</v>
      </c>
      <c r="G22">
        <v>20151525</v>
      </c>
      <c r="H22" t="s">
        <v>1552</v>
      </c>
      <c r="I22" t="s">
        <v>1565</v>
      </c>
      <c r="J22" s="530">
        <v>1.234526845725341E-2</v>
      </c>
      <c r="K22" s="530">
        <v>0.40035384669498941</v>
      </c>
    </row>
    <row r="23" spans="1:11">
      <c r="A23" t="s">
        <v>1566</v>
      </c>
      <c r="B23" t="s">
        <v>193</v>
      </c>
      <c r="C23" t="s">
        <v>1567</v>
      </c>
      <c r="D23" t="s">
        <v>1197</v>
      </c>
      <c r="E23" t="s">
        <v>192</v>
      </c>
      <c r="F23" t="s">
        <v>23</v>
      </c>
      <c r="G23">
        <v>20094458</v>
      </c>
      <c r="H23" t="s">
        <v>1548</v>
      </c>
      <c r="I23" t="s">
        <v>1568</v>
      </c>
      <c r="J23" s="530">
        <v>1.2310307955006056E-2</v>
      </c>
      <c r="K23" s="530">
        <v>0.41266415464999545</v>
      </c>
    </row>
    <row r="24" spans="1:11">
      <c r="A24" t="s">
        <v>1208</v>
      </c>
      <c r="B24" t="s">
        <v>191</v>
      </c>
      <c r="C24" t="s">
        <v>1209</v>
      </c>
      <c r="D24" t="s">
        <v>1197</v>
      </c>
      <c r="E24" t="s">
        <v>192</v>
      </c>
      <c r="F24" t="s">
        <v>23</v>
      </c>
      <c r="G24">
        <v>20000000</v>
      </c>
      <c r="H24" t="s">
        <v>918</v>
      </c>
      <c r="I24" t="s">
        <v>1434</v>
      </c>
      <c r="J24" s="530">
        <v>1.2252440901870613E-2</v>
      </c>
      <c r="K24" s="530">
        <v>0.42491659555186606</v>
      </c>
    </row>
    <row r="25" spans="1:11">
      <c r="A25" t="s">
        <v>1214</v>
      </c>
      <c r="B25" t="s">
        <v>188</v>
      </c>
      <c r="C25" t="s">
        <v>1215</v>
      </c>
      <c r="D25" t="s">
        <v>1197</v>
      </c>
      <c r="E25" t="s">
        <v>192</v>
      </c>
      <c r="F25" t="s">
        <v>23</v>
      </c>
      <c r="G25">
        <v>20000000</v>
      </c>
      <c r="H25" t="s">
        <v>744</v>
      </c>
      <c r="I25" t="s">
        <v>1482</v>
      </c>
      <c r="J25" s="530">
        <v>1.2252440901870613E-2</v>
      </c>
      <c r="K25" s="530">
        <v>0.43716903645373667</v>
      </c>
    </row>
    <row r="26" spans="1:11">
      <c r="A26" t="s">
        <v>1212</v>
      </c>
      <c r="B26" t="s">
        <v>185</v>
      </c>
      <c r="C26" t="s">
        <v>1213</v>
      </c>
      <c r="D26" t="s">
        <v>1197</v>
      </c>
      <c r="E26" t="s">
        <v>192</v>
      </c>
      <c r="F26" t="s">
        <v>23</v>
      </c>
      <c r="G26">
        <v>20000000</v>
      </c>
      <c r="H26" t="s">
        <v>662</v>
      </c>
      <c r="I26" t="s">
        <v>1483</v>
      </c>
      <c r="J26" s="530">
        <v>1.2252440901870613E-2</v>
      </c>
      <c r="K26" s="530">
        <v>0.44942147735560728</v>
      </c>
    </row>
    <row r="27" spans="1:11">
      <c r="A27" t="s">
        <v>1210</v>
      </c>
      <c r="B27" t="s">
        <v>187</v>
      </c>
      <c r="C27" t="s">
        <v>1211</v>
      </c>
      <c r="D27" t="s">
        <v>1197</v>
      </c>
      <c r="E27" t="s">
        <v>192</v>
      </c>
      <c r="F27" t="s">
        <v>23</v>
      </c>
      <c r="G27">
        <v>20000000</v>
      </c>
      <c r="H27" t="s">
        <v>1180</v>
      </c>
      <c r="I27" t="s">
        <v>1484</v>
      </c>
      <c r="J27" s="530">
        <v>1.2252440901870613E-2</v>
      </c>
      <c r="K27" s="530">
        <v>0.46167391825747789</v>
      </c>
    </row>
    <row r="28" spans="1:11">
      <c r="A28" t="s">
        <v>1843</v>
      </c>
      <c r="B28" t="s">
        <v>193</v>
      </c>
      <c r="C28" t="s">
        <v>1844</v>
      </c>
      <c r="D28" t="s">
        <v>1197</v>
      </c>
      <c r="E28" t="s">
        <v>192</v>
      </c>
      <c r="F28" t="s">
        <v>23</v>
      </c>
      <c r="G28">
        <v>20000000</v>
      </c>
      <c r="H28" t="s">
        <v>1747</v>
      </c>
      <c r="I28" t="s">
        <v>1845</v>
      </c>
      <c r="J28" s="530">
        <v>1.2252440901870613E-2</v>
      </c>
      <c r="K28" s="530">
        <v>0.4739263591593485</v>
      </c>
    </row>
    <row r="29" spans="1:11">
      <c r="A29" t="s">
        <v>1846</v>
      </c>
      <c r="B29" t="s">
        <v>193</v>
      </c>
      <c r="C29" t="s">
        <v>1847</v>
      </c>
      <c r="D29" t="s">
        <v>1197</v>
      </c>
      <c r="E29" t="s">
        <v>192</v>
      </c>
      <c r="F29" t="s">
        <v>23</v>
      </c>
      <c r="G29">
        <v>20000000</v>
      </c>
      <c r="H29" t="s">
        <v>1467</v>
      </c>
      <c r="I29" t="s">
        <v>1848</v>
      </c>
      <c r="J29" s="530">
        <v>1.2252440901870613E-2</v>
      </c>
      <c r="K29" s="530">
        <v>0.48617880006121911</v>
      </c>
    </row>
    <row r="30" spans="1:11">
      <c r="A30" t="s">
        <v>1940</v>
      </c>
      <c r="B30" t="s">
        <v>193</v>
      </c>
      <c r="C30" t="s">
        <v>1941</v>
      </c>
      <c r="D30" t="s">
        <v>1197</v>
      </c>
      <c r="E30" t="s">
        <v>192</v>
      </c>
      <c r="F30" t="s">
        <v>23</v>
      </c>
      <c r="G30">
        <v>20000000</v>
      </c>
      <c r="H30" t="s">
        <v>1420</v>
      </c>
      <c r="I30" t="s">
        <v>1942</v>
      </c>
      <c r="J30" s="530">
        <v>1.2252440901870613E-2</v>
      </c>
      <c r="K30" s="530">
        <v>0.49843124096308972</v>
      </c>
    </row>
    <row r="31" spans="1:11">
      <c r="A31" t="s">
        <v>2056</v>
      </c>
      <c r="B31" t="s">
        <v>193</v>
      </c>
      <c r="C31" t="s">
        <v>2057</v>
      </c>
      <c r="D31" t="s">
        <v>1197</v>
      </c>
      <c r="E31" t="s">
        <v>192</v>
      </c>
      <c r="F31" t="s">
        <v>23</v>
      </c>
      <c r="G31">
        <v>20000000</v>
      </c>
      <c r="H31" t="s">
        <v>2020</v>
      </c>
      <c r="I31" t="s">
        <v>2058</v>
      </c>
      <c r="J31" s="530">
        <v>1.2252440901870613E-2</v>
      </c>
      <c r="K31" s="530">
        <v>0.51068368186496038</v>
      </c>
    </row>
    <row r="32" spans="1:11">
      <c r="A32" t="s">
        <v>2059</v>
      </c>
      <c r="B32" t="s">
        <v>193</v>
      </c>
      <c r="C32" t="s">
        <v>2060</v>
      </c>
      <c r="D32" t="s">
        <v>1197</v>
      </c>
      <c r="E32" t="s">
        <v>192</v>
      </c>
      <c r="F32" t="s">
        <v>23</v>
      </c>
      <c r="G32">
        <v>20000000</v>
      </c>
      <c r="H32" t="s">
        <v>2022</v>
      </c>
      <c r="I32" t="s">
        <v>2061</v>
      </c>
      <c r="J32" s="530">
        <v>1.2252440901870613E-2</v>
      </c>
      <c r="K32" s="530">
        <v>0.52293612276683099</v>
      </c>
    </row>
    <row r="33" spans="1:11">
      <c r="A33" t="s">
        <v>2285</v>
      </c>
      <c r="B33" t="s">
        <v>193</v>
      </c>
      <c r="C33" t="s">
        <v>2273</v>
      </c>
      <c r="D33" t="s">
        <v>1197</v>
      </c>
      <c r="E33" t="s">
        <v>192</v>
      </c>
      <c r="F33" t="s">
        <v>23</v>
      </c>
      <c r="G33">
        <v>20000000</v>
      </c>
      <c r="H33" t="s">
        <v>2212</v>
      </c>
      <c r="I33" t="s">
        <v>2274</v>
      </c>
      <c r="J33" s="530">
        <v>1.2252440901870613E-2</v>
      </c>
      <c r="K33" s="530">
        <v>0.5351885636687016</v>
      </c>
    </row>
    <row r="34" spans="1:11">
      <c r="A34" t="s">
        <v>1218</v>
      </c>
      <c r="B34" t="s">
        <v>188</v>
      </c>
      <c r="C34" t="s">
        <v>1219</v>
      </c>
      <c r="D34" t="s">
        <v>1197</v>
      </c>
      <c r="E34" t="s">
        <v>192</v>
      </c>
      <c r="F34" t="s">
        <v>23</v>
      </c>
      <c r="G34">
        <v>17380000</v>
      </c>
      <c r="H34" t="s">
        <v>724</v>
      </c>
      <c r="I34" t="s">
        <v>1479</v>
      </c>
      <c r="J34" s="530">
        <v>1.0647371143725562E-2</v>
      </c>
      <c r="K34" s="530">
        <v>0.5458359348124272</v>
      </c>
    </row>
    <row r="35" spans="1:11">
      <c r="A35" t="s">
        <v>1220</v>
      </c>
      <c r="B35" t="s">
        <v>193</v>
      </c>
      <c r="C35" t="s">
        <v>1221</v>
      </c>
      <c r="D35" t="s">
        <v>1197</v>
      </c>
      <c r="E35" t="s">
        <v>192</v>
      </c>
      <c r="F35" t="s">
        <v>23</v>
      </c>
      <c r="G35">
        <v>15246433</v>
      </c>
      <c r="H35" t="s">
        <v>597</v>
      </c>
      <c r="I35" t="s">
        <v>1477</v>
      </c>
      <c r="J35" s="530">
        <v>9.3403009648414942E-3</v>
      </c>
      <c r="K35" s="530">
        <v>0.55517623577726871</v>
      </c>
    </row>
    <row r="36" spans="1:11">
      <c r="A36" t="s">
        <v>1849</v>
      </c>
      <c r="B36" t="s">
        <v>193</v>
      </c>
      <c r="C36" t="s">
        <v>1850</v>
      </c>
      <c r="D36" t="s">
        <v>1197</v>
      </c>
      <c r="E36" t="s">
        <v>192</v>
      </c>
      <c r="F36" t="s">
        <v>23</v>
      </c>
      <c r="G36">
        <v>15000000</v>
      </c>
      <c r="H36" t="s">
        <v>1749</v>
      </c>
      <c r="I36" t="s">
        <v>1851</v>
      </c>
      <c r="J36" s="530">
        <v>9.1893306764029587E-3</v>
      </c>
      <c r="K36" s="530">
        <v>0.56436556645367164</v>
      </c>
    </row>
    <row r="37" spans="1:11">
      <c r="A37" t="s">
        <v>1852</v>
      </c>
      <c r="B37" t="s">
        <v>193</v>
      </c>
      <c r="C37" t="s">
        <v>1853</v>
      </c>
      <c r="D37" t="s">
        <v>1197</v>
      </c>
      <c r="E37" t="s">
        <v>192</v>
      </c>
      <c r="F37" t="s">
        <v>23</v>
      </c>
      <c r="G37">
        <v>15000000</v>
      </c>
      <c r="H37" t="s">
        <v>1792</v>
      </c>
      <c r="I37" t="s">
        <v>1854</v>
      </c>
      <c r="J37" s="530">
        <v>9.1893306764029587E-3</v>
      </c>
      <c r="K37" s="530">
        <v>0.57355489713007457</v>
      </c>
    </row>
    <row r="38" spans="1:11">
      <c r="A38" t="s">
        <v>1943</v>
      </c>
      <c r="B38" t="s">
        <v>193</v>
      </c>
      <c r="C38" t="s">
        <v>1944</v>
      </c>
      <c r="D38" t="s">
        <v>1197</v>
      </c>
      <c r="E38" t="s">
        <v>192</v>
      </c>
      <c r="F38" t="s">
        <v>23</v>
      </c>
      <c r="G38">
        <v>15000000</v>
      </c>
      <c r="H38" t="s">
        <v>1909</v>
      </c>
      <c r="I38" t="s">
        <v>1945</v>
      </c>
      <c r="J38" s="530">
        <v>9.1893306764029587E-3</v>
      </c>
      <c r="K38" s="530">
        <v>0.5827442278064775</v>
      </c>
    </row>
    <row r="39" spans="1:11">
      <c r="A39" t="s">
        <v>2062</v>
      </c>
      <c r="B39" t="s">
        <v>185</v>
      </c>
      <c r="C39" t="s">
        <v>2063</v>
      </c>
      <c r="D39" t="s">
        <v>1197</v>
      </c>
      <c r="E39" t="s">
        <v>192</v>
      </c>
      <c r="F39" t="s">
        <v>23</v>
      </c>
      <c r="G39">
        <v>15000000</v>
      </c>
      <c r="H39" t="s">
        <v>2018</v>
      </c>
      <c r="I39" t="s">
        <v>2064</v>
      </c>
      <c r="J39" s="530">
        <v>9.1893306764029587E-3</v>
      </c>
      <c r="K39" s="530">
        <v>0.59193355848288043</v>
      </c>
    </row>
    <row r="40" spans="1:11">
      <c r="A40" t="s">
        <v>1216</v>
      </c>
      <c r="B40" t="s">
        <v>193</v>
      </c>
      <c r="C40" t="s">
        <v>1217</v>
      </c>
      <c r="D40" t="s">
        <v>1197</v>
      </c>
      <c r="E40" t="s">
        <v>192</v>
      </c>
      <c r="F40" t="s">
        <v>23</v>
      </c>
      <c r="G40">
        <v>14291308</v>
      </c>
      <c r="H40" t="s">
        <v>1155</v>
      </c>
      <c r="I40" t="s">
        <v>1480</v>
      </c>
      <c r="J40" s="530">
        <v>8.7551703340215357E-3</v>
      </c>
      <c r="K40" s="530">
        <v>0.60068872881690194</v>
      </c>
    </row>
    <row r="41" spans="1:11">
      <c r="A41" t="s">
        <v>1222</v>
      </c>
      <c r="B41" t="s">
        <v>193</v>
      </c>
      <c r="C41" t="s">
        <v>1223</v>
      </c>
      <c r="D41" t="s">
        <v>1197</v>
      </c>
      <c r="E41" t="s">
        <v>192</v>
      </c>
      <c r="F41" t="s">
        <v>23</v>
      </c>
      <c r="G41">
        <v>12753567</v>
      </c>
      <c r="H41" t="s">
        <v>601</v>
      </c>
      <c r="I41" t="s">
        <v>1476</v>
      </c>
      <c r="J41" s="530">
        <v>7.8131162977773637E-3</v>
      </c>
      <c r="K41" s="530">
        <v>0.60850184511467931</v>
      </c>
    </row>
    <row r="42" spans="1:11">
      <c r="A42" t="s">
        <v>2065</v>
      </c>
      <c r="B42" t="s">
        <v>185</v>
      </c>
      <c r="C42" t="s">
        <v>2066</v>
      </c>
      <c r="D42" t="s">
        <v>1197</v>
      </c>
      <c r="E42" t="s">
        <v>192</v>
      </c>
      <c r="F42" t="s">
        <v>23</v>
      </c>
      <c r="G42">
        <v>12000000</v>
      </c>
      <c r="H42" t="s">
        <v>2018</v>
      </c>
      <c r="I42" t="s">
        <v>2064</v>
      </c>
      <c r="J42" s="530">
        <v>7.3514645411223677E-3</v>
      </c>
      <c r="K42" s="530">
        <v>0.61585330965580165</v>
      </c>
    </row>
    <row r="43" spans="1:11">
      <c r="A43" t="s">
        <v>2154</v>
      </c>
      <c r="B43" t="s">
        <v>191</v>
      </c>
      <c r="C43" t="s">
        <v>2155</v>
      </c>
      <c r="D43" t="s">
        <v>2156</v>
      </c>
      <c r="E43" t="s">
        <v>186</v>
      </c>
      <c r="F43" t="s">
        <v>23</v>
      </c>
      <c r="G43">
        <v>12000000</v>
      </c>
      <c r="H43" t="s">
        <v>2041</v>
      </c>
      <c r="I43" t="s">
        <v>2157</v>
      </c>
      <c r="J43" s="530">
        <v>7.3514645411223677E-3</v>
      </c>
      <c r="K43" s="530">
        <v>0.62320477419692399</v>
      </c>
    </row>
    <row r="44" spans="1:11">
      <c r="A44" t="s">
        <v>2158</v>
      </c>
      <c r="B44" t="s">
        <v>2148</v>
      </c>
      <c r="C44" t="s">
        <v>2159</v>
      </c>
      <c r="D44" t="s">
        <v>1197</v>
      </c>
      <c r="E44" t="s">
        <v>192</v>
      </c>
      <c r="F44" t="s">
        <v>23</v>
      </c>
      <c r="G44">
        <v>11500000</v>
      </c>
      <c r="H44" t="s">
        <v>1424</v>
      </c>
      <c r="I44" t="s">
        <v>2160</v>
      </c>
      <c r="J44" s="530">
        <v>7.0451535185756019E-3</v>
      </c>
      <c r="K44" s="530">
        <v>0.63024992771549959</v>
      </c>
    </row>
    <row r="45" spans="1:11">
      <c r="A45" t="s">
        <v>2161</v>
      </c>
      <c r="B45" t="s">
        <v>2148</v>
      </c>
      <c r="C45" t="s">
        <v>2162</v>
      </c>
      <c r="D45" t="s">
        <v>1197</v>
      </c>
      <c r="E45" t="s">
        <v>192</v>
      </c>
      <c r="F45" t="s">
        <v>23</v>
      </c>
      <c r="G45">
        <v>11000000</v>
      </c>
      <c r="H45" t="s">
        <v>1424</v>
      </c>
      <c r="I45" t="s">
        <v>2160</v>
      </c>
      <c r="J45" s="530">
        <v>6.738842496028837E-3</v>
      </c>
      <c r="K45" s="530">
        <v>0.63698877021152844</v>
      </c>
    </row>
    <row r="46" spans="1:11">
      <c r="A46" t="s">
        <v>2163</v>
      </c>
      <c r="B46" t="s">
        <v>2148</v>
      </c>
      <c r="C46" t="s">
        <v>2164</v>
      </c>
      <c r="D46" t="s">
        <v>1197</v>
      </c>
      <c r="E46" t="s">
        <v>192</v>
      </c>
      <c r="F46" t="s">
        <v>23</v>
      </c>
      <c r="G46">
        <v>11000000</v>
      </c>
      <c r="H46" t="s">
        <v>1424</v>
      </c>
      <c r="I46" t="s">
        <v>2151</v>
      </c>
      <c r="J46" s="530">
        <v>6.738842496028837E-3</v>
      </c>
      <c r="K46" s="530">
        <v>0.6437276127075573</v>
      </c>
    </row>
    <row r="47" spans="1:11">
      <c r="A47" t="s">
        <v>1224</v>
      </c>
      <c r="B47" t="s">
        <v>193</v>
      </c>
      <c r="C47" t="s">
        <v>1225</v>
      </c>
      <c r="D47" t="s">
        <v>1197</v>
      </c>
      <c r="E47" t="s">
        <v>192</v>
      </c>
      <c r="F47" t="s">
        <v>23</v>
      </c>
      <c r="G47">
        <v>10139169</v>
      </c>
      <c r="H47" t="s">
        <v>1189</v>
      </c>
      <c r="I47" t="s">
        <v>1475</v>
      </c>
      <c r="J47" s="530">
        <v>6.2114784483289281E-3</v>
      </c>
      <c r="K47" s="530">
        <v>0.64993909115588622</v>
      </c>
    </row>
    <row r="48" spans="1:11">
      <c r="A48" t="s">
        <v>1226</v>
      </c>
      <c r="B48" t="s">
        <v>187</v>
      </c>
      <c r="C48" t="s">
        <v>1227</v>
      </c>
      <c r="D48" t="s">
        <v>1197</v>
      </c>
      <c r="E48" t="s">
        <v>192</v>
      </c>
      <c r="F48" t="s">
        <v>23</v>
      </c>
      <c r="G48">
        <v>10000000</v>
      </c>
      <c r="H48" t="s">
        <v>700</v>
      </c>
      <c r="I48" t="s">
        <v>1472</v>
      </c>
      <c r="J48" s="530">
        <v>6.1262204509353064E-3</v>
      </c>
      <c r="K48" s="530">
        <v>0.65606531160682158</v>
      </c>
    </row>
    <row r="49" spans="1:11">
      <c r="A49" t="s">
        <v>1230</v>
      </c>
      <c r="B49" t="s">
        <v>191</v>
      </c>
      <c r="C49" t="s">
        <v>1231</v>
      </c>
      <c r="D49" t="s">
        <v>1232</v>
      </c>
      <c r="E49" t="s">
        <v>186</v>
      </c>
      <c r="F49" t="s">
        <v>22</v>
      </c>
      <c r="G49">
        <v>10000000</v>
      </c>
      <c r="H49" t="s">
        <v>1188</v>
      </c>
      <c r="I49" t="s">
        <v>1457</v>
      </c>
      <c r="J49" s="530">
        <v>6.1262204509353064E-3</v>
      </c>
      <c r="K49" s="530">
        <v>0.66219153205775694</v>
      </c>
    </row>
    <row r="50" spans="1:11">
      <c r="A50" t="s">
        <v>1228</v>
      </c>
      <c r="B50" t="s">
        <v>189</v>
      </c>
      <c r="C50" t="s">
        <v>1229</v>
      </c>
      <c r="D50" t="s">
        <v>1197</v>
      </c>
      <c r="E50" t="s">
        <v>192</v>
      </c>
      <c r="F50" t="s">
        <v>171</v>
      </c>
      <c r="G50">
        <v>10000000</v>
      </c>
      <c r="H50" t="s">
        <v>1186</v>
      </c>
      <c r="I50" t="s">
        <v>1462</v>
      </c>
      <c r="J50" s="530">
        <v>6.1262204509353064E-3</v>
      </c>
      <c r="K50" s="530">
        <v>0.6683177525086923</v>
      </c>
    </row>
    <row r="51" spans="1:11">
      <c r="A51" t="s">
        <v>1855</v>
      </c>
      <c r="B51" t="s">
        <v>193</v>
      </c>
      <c r="C51" t="s">
        <v>1856</v>
      </c>
      <c r="D51" t="s">
        <v>1197</v>
      </c>
      <c r="E51" t="s">
        <v>192</v>
      </c>
      <c r="F51" t="s">
        <v>23</v>
      </c>
      <c r="G51">
        <v>10000000</v>
      </c>
      <c r="H51" t="s">
        <v>1748</v>
      </c>
      <c r="I51" t="s">
        <v>1857</v>
      </c>
      <c r="J51" s="530">
        <v>6.1262204509353064E-3</v>
      </c>
      <c r="K51" s="530">
        <v>0.67444397295962766</v>
      </c>
    </row>
    <row r="52" spans="1:11">
      <c r="A52" t="s">
        <v>1858</v>
      </c>
      <c r="B52" t="s">
        <v>185</v>
      </c>
      <c r="C52" t="s">
        <v>1859</v>
      </c>
      <c r="D52" t="s">
        <v>1197</v>
      </c>
      <c r="E52" t="s">
        <v>192</v>
      </c>
      <c r="F52" t="s">
        <v>23</v>
      </c>
      <c r="G52">
        <v>10000000</v>
      </c>
      <c r="H52" t="s">
        <v>1793</v>
      </c>
      <c r="I52" t="s">
        <v>1860</v>
      </c>
      <c r="J52" s="530">
        <v>6.1262204509353064E-3</v>
      </c>
      <c r="K52" s="530">
        <v>0.68057019341056302</v>
      </c>
    </row>
    <row r="53" spans="1:11">
      <c r="A53" t="s">
        <v>1861</v>
      </c>
      <c r="B53" t="s">
        <v>185</v>
      </c>
      <c r="C53" t="s">
        <v>1862</v>
      </c>
      <c r="D53" t="s">
        <v>1197</v>
      </c>
      <c r="E53" t="s">
        <v>192</v>
      </c>
      <c r="F53" t="s">
        <v>23</v>
      </c>
      <c r="G53">
        <v>10000000</v>
      </c>
      <c r="H53" t="s">
        <v>1793</v>
      </c>
      <c r="I53" t="s">
        <v>1860</v>
      </c>
      <c r="J53" s="530">
        <v>6.1262204509353064E-3</v>
      </c>
      <c r="K53" s="530">
        <v>0.68669641386149838</v>
      </c>
    </row>
    <row r="54" spans="1:11">
      <c r="A54" t="s">
        <v>1863</v>
      </c>
      <c r="B54" t="s">
        <v>185</v>
      </c>
      <c r="C54" t="s">
        <v>1864</v>
      </c>
      <c r="D54" t="s">
        <v>1197</v>
      </c>
      <c r="E54" t="s">
        <v>192</v>
      </c>
      <c r="F54" t="s">
        <v>23</v>
      </c>
      <c r="G54">
        <v>10000000</v>
      </c>
      <c r="H54" t="s">
        <v>1793</v>
      </c>
      <c r="I54" t="s">
        <v>1860</v>
      </c>
      <c r="J54" s="530">
        <v>6.1262204509353064E-3</v>
      </c>
      <c r="K54" s="530">
        <v>0.69282263431243374</v>
      </c>
    </row>
    <row r="55" spans="1:11">
      <c r="A55" t="s">
        <v>1865</v>
      </c>
      <c r="B55" t="s">
        <v>185</v>
      </c>
      <c r="C55" t="s">
        <v>1866</v>
      </c>
      <c r="D55" t="s">
        <v>1197</v>
      </c>
      <c r="E55" t="s">
        <v>192</v>
      </c>
      <c r="F55" t="s">
        <v>23</v>
      </c>
      <c r="G55">
        <v>10000000</v>
      </c>
      <c r="H55" t="s">
        <v>1793</v>
      </c>
      <c r="I55" t="s">
        <v>1860</v>
      </c>
      <c r="J55" s="530">
        <v>6.1262204509353064E-3</v>
      </c>
      <c r="K55" s="530">
        <v>0.6989488547633691</v>
      </c>
    </row>
    <row r="56" spans="1:11">
      <c r="A56" t="s">
        <v>1949</v>
      </c>
      <c r="B56" t="s">
        <v>193</v>
      </c>
      <c r="C56" t="s">
        <v>1950</v>
      </c>
      <c r="D56" t="s">
        <v>1197</v>
      </c>
      <c r="E56" t="s">
        <v>192</v>
      </c>
      <c r="F56" t="s">
        <v>23</v>
      </c>
      <c r="G56">
        <v>10000000</v>
      </c>
      <c r="H56" t="s">
        <v>1905</v>
      </c>
      <c r="I56" t="s">
        <v>1951</v>
      </c>
      <c r="J56" s="530">
        <v>6.1262204509353064E-3</v>
      </c>
      <c r="K56" s="530">
        <v>0.70507507521430446</v>
      </c>
    </row>
    <row r="57" spans="1:11">
      <c r="A57" t="s">
        <v>1952</v>
      </c>
      <c r="B57" t="s">
        <v>185</v>
      </c>
      <c r="C57" t="s">
        <v>1953</v>
      </c>
      <c r="D57" t="s">
        <v>1197</v>
      </c>
      <c r="E57" t="s">
        <v>192</v>
      </c>
      <c r="F57" t="s">
        <v>23</v>
      </c>
      <c r="G57">
        <v>10000000</v>
      </c>
      <c r="H57" t="s">
        <v>1910</v>
      </c>
      <c r="I57" t="s">
        <v>1954</v>
      </c>
      <c r="J57" s="530">
        <v>6.1262204509353064E-3</v>
      </c>
      <c r="K57" s="530">
        <v>0.71120129566523982</v>
      </c>
    </row>
    <row r="58" spans="1:11">
      <c r="A58" t="s">
        <v>1946</v>
      </c>
      <c r="B58" t="s">
        <v>193</v>
      </c>
      <c r="C58" t="s">
        <v>1947</v>
      </c>
      <c r="D58" t="s">
        <v>1197</v>
      </c>
      <c r="E58" t="s">
        <v>192</v>
      </c>
      <c r="F58" t="s">
        <v>23</v>
      </c>
      <c r="G58">
        <v>10000000</v>
      </c>
      <c r="H58" t="s">
        <v>1913</v>
      </c>
      <c r="I58" t="s">
        <v>1948</v>
      </c>
      <c r="J58" s="530">
        <v>6.1262204509353064E-3</v>
      </c>
      <c r="K58" s="530">
        <v>0.71732751611617518</v>
      </c>
    </row>
    <row r="59" spans="1:11">
      <c r="A59" t="s">
        <v>2000</v>
      </c>
      <c r="B59" t="s">
        <v>185</v>
      </c>
      <c r="C59" t="s">
        <v>2001</v>
      </c>
      <c r="D59" t="s">
        <v>1197</v>
      </c>
      <c r="E59" t="s">
        <v>192</v>
      </c>
      <c r="F59" t="s">
        <v>23</v>
      </c>
      <c r="G59">
        <v>10000000</v>
      </c>
      <c r="H59" t="s">
        <v>1986</v>
      </c>
      <c r="I59" t="s">
        <v>1999</v>
      </c>
      <c r="J59" s="530">
        <v>6.1262204509353064E-3</v>
      </c>
      <c r="K59" s="530">
        <v>0.72345373656711054</v>
      </c>
    </row>
    <row r="60" spans="1:11">
      <c r="A60" t="s">
        <v>2002</v>
      </c>
      <c r="B60" t="s">
        <v>185</v>
      </c>
      <c r="C60" t="s">
        <v>2003</v>
      </c>
      <c r="D60" t="s">
        <v>1197</v>
      </c>
      <c r="E60" t="s">
        <v>192</v>
      </c>
      <c r="F60" t="s">
        <v>23</v>
      </c>
      <c r="G60">
        <v>10000000</v>
      </c>
      <c r="H60" t="s">
        <v>1986</v>
      </c>
      <c r="I60" t="s">
        <v>1999</v>
      </c>
      <c r="J60" s="530">
        <v>6.1262204509353064E-3</v>
      </c>
      <c r="K60" s="530">
        <v>0.7295799570180459</v>
      </c>
    </row>
    <row r="61" spans="1:11">
      <c r="A61" t="s">
        <v>2004</v>
      </c>
      <c r="B61" t="s">
        <v>185</v>
      </c>
      <c r="C61" t="s">
        <v>2005</v>
      </c>
      <c r="D61" t="s">
        <v>1197</v>
      </c>
      <c r="E61" t="s">
        <v>192</v>
      </c>
      <c r="F61" t="s">
        <v>23</v>
      </c>
      <c r="G61">
        <v>10000000</v>
      </c>
      <c r="H61" t="s">
        <v>1986</v>
      </c>
      <c r="I61" t="s">
        <v>1999</v>
      </c>
      <c r="J61" s="530">
        <v>6.1262204509353064E-3</v>
      </c>
      <c r="K61" s="530">
        <v>0.73570617746898126</v>
      </c>
    </row>
    <row r="62" spans="1:11">
      <c r="A62" t="s">
        <v>2067</v>
      </c>
      <c r="B62" t="s">
        <v>185</v>
      </c>
      <c r="C62" t="s">
        <v>2068</v>
      </c>
      <c r="D62" t="s">
        <v>1197</v>
      </c>
      <c r="E62" t="s">
        <v>192</v>
      </c>
      <c r="F62" t="s">
        <v>23</v>
      </c>
      <c r="G62">
        <v>10000000</v>
      </c>
      <c r="H62" t="s">
        <v>2018</v>
      </c>
      <c r="I62" t="s">
        <v>2064</v>
      </c>
      <c r="J62" s="530">
        <v>6.1262204509353064E-3</v>
      </c>
      <c r="K62" s="530">
        <v>0.74183239791991662</v>
      </c>
    </row>
    <row r="63" spans="1:11">
      <c r="A63" t="s">
        <v>2069</v>
      </c>
      <c r="B63" t="s">
        <v>185</v>
      </c>
      <c r="C63" t="s">
        <v>2070</v>
      </c>
      <c r="D63" t="s">
        <v>1197</v>
      </c>
      <c r="E63" t="s">
        <v>192</v>
      </c>
      <c r="F63" t="s">
        <v>23</v>
      </c>
      <c r="G63">
        <v>10000000</v>
      </c>
      <c r="H63" t="s">
        <v>2018</v>
      </c>
      <c r="I63" t="s">
        <v>2064</v>
      </c>
      <c r="J63" s="530">
        <v>6.1262204509353064E-3</v>
      </c>
      <c r="K63" s="530">
        <v>0.74795861837085198</v>
      </c>
    </row>
    <row r="64" spans="1:11">
      <c r="A64" t="s">
        <v>2169</v>
      </c>
      <c r="B64" t="s">
        <v>189</v>
      </c>
      <c r="C64" t="s">
        <v>2170</v>
      </c>
      <c r="D64" t="s">
        <v>2171</v>
      </c>
      <c r="E64" t="s">
        <v>186</v>
      </c>
      <c r="F64" t="s">
        <v>171</v>
      </c>
      <c r="G64">
        <v>10000000</v>
      </c>
      <c r="H64" t="s">
        <v>2039</v>
      </c>
      <c r="I64" t="s">
        <v>1872</v>
      </c>
      <c r="J64" s="530">
        <v>6.1262204509353064E-3</v>
      </c>
      <c r="K64" s="530">
        <v>0.75408483882178734</v>
      </c>
    </row>
    <row r="65" spans="1:11">
      <c r="A65" t="s">
        <v>2165</v>
      </c>
      <c r="B65" t="s">
        <v>2148</v>
      </c>
      <c r="C65" t="s">
        <v>2166</v>
      </c>
      <c r="D65" t="s">
        <v>1197</v>
      </c>
      <c r="E65" t="s">
        <v>192</v>
      </c>
      <c r="F65" t="s">
        <v>23</v>
      </c>
      <c r="G65">
        <v>10000000</v>
      </c>
      <c r="H65" t="s">
        <v>1424</v>
      </c>
      <c r="I65" t="s">
        <v>2160</v>
      </c>
      <c r="J65" s="530">
        <v>6.1262204509353064E-3</v>
      </c>
      <c r="K65" s="530">
        <v>0.7602110592727227</v>
      </c>
    </row>
    <row r="66" spans="1:11">
      <c r="A66" t="s">
        <v>2167</v>
      </c>
      <c r="B66" t="s">
        <v>2148</v>
      </c>
      <c r="C66" t="s">
        <v>2168</v>
      </c>
      <c r="D66" t="s">
        <v>1197</v>
      </c>
      <c r="E66" t="s">
        <v>192</v>
      </c>
      <c r="F66" t="s">
        <v>23</v>
      </c>
      <c r="G66">
        <v>10000000</v>
      </c>
      <c r="H66" t="s">
        <v>1424</v>
      </c>
      <c r="I66" t="s">
        <v>2151</v>
      </c>
      <c r="J66" s="530">
        <v>6.1262204509353064E-3</v>
      </c>
      <c r="K66" s="530">
        <v>0.76633727972365806</v>
      </c>
    </row>
    <row r="67" spans="1:11">
      <c r="A67" t="s">
        <v>2477</v>
      </c>
      <c r="B67" t="s">
        <v>189</v>
      </c>
      <c r="C67" t="s">
        <v>2478</v>
      </c>
      <c r="D67" t="s">
        <v>2479</v>
      </c>
      <c r="E67" t="s">
        <v>186</v>
      </c>
      <c r="F67" t="s">
        <v>170</v>
      </c>
      <c r="G67">
        <v>10000000</v>
      </c>
      <c r="H67" t="s">
        <v>2444</v>
      </c>
      <c r="I67" t="s">
        <v>2480</v>
      </c>
      <c r="J67" s="530">
        <v>6.1262204509353064E-3</v>
      </c>
      <c r="K67" s="530">
        <v>0.77246350017459342</v>
      </c>
    </row>
    <row r="68" spans="1:11">
      <c r="A68" t="s">
        <v>1867</v>
      </c>
      <c r="B68" t="s">
        <v>185</v>
      </c>
      <c r="C68" t="s">
        <v>1868</v>
      </c>
      <c r="D68" t="s">
        <v>1197</v>
      </c>
      <c r="E68" t="s">
        <v>192</v>
      </c>
      <c r="F68" t="s">
        <v>23</v>
      </c>
      <c r="G68">
        <v>9921000</v>
      </c>
      <c r="H68" t="s">
        <v>1793</v>
      </c>
      <c r="I68" t="s">
        <v>1860</v>
      </c>
      <c r="J68" s="530">
        <v>6.0778233093729175E-3</v>
      </c>
      <c r="K68" s="530">
        <v>0.77854132348396632</v>
      </c>
    </row>
    <row r="69" spans="1:11">
      <c r="A69" t="s">
        <v>2286</v>
      </c>
      <c r="B69" t="s">
        <v>193</v>
      </c>
      <c r="C69" t="s">
        <v>1569</v>
      </c>
      <c r="D69" t="s">
        <v>1197</v>
      </c>
      <c r="E69" t="s">
        <v>192</v>
      </c>
      <c r="F69" t="s">
        <v>23</v>
      </c>
      <c r="G69">
        <v>9832751</v>
      </c>
      <c r="H69" t="s">
        <v>1550</v>
      </c>
      <c r="I69" t="s">
        <v>1869</v>
      </c>
      <c r="J69" s="530">
        <v>6.0237600265154586E-3</v>
      </c>
      <c r="K69" s="530">
        <v>0.78456508351048182</v>
      </c>
    </row>
    <row r="70" spans="1:11">
      <c r="A70" t="s">
        <v>1233</v>
      </c>
      <c r="B70" t="s">
        <v>191</v>
      </c>
      <c r="C70" t="s">
        <v>1234</v>
      </c>
      <c r="D70" t="s">
        <v>1235</v>
      </c>
      <c r="E70" t="s">
        <v>186</v>
      </c>
      <c r="F70" t="s">
        <v>22</v>
      </c>
      <c r="G70">
        <v>8000000</v>
      </c>
      <c r="H70" t="s">
        <v>626</v>
      </c>
      <c r="I70" t="s">
        <v>1469</v>
      </c>
      <c r="J70" s="530">
        <v>4.9009763607482451E-3</v>
      </c>
      <c r="K70" s="530">
        <v>0.78946605987123009</v>
      </c>
    </row>
    <row r="71" spans="1:11">
      <c r="A71" t="s">
        <v>1870</v>
      </c>
      <c r="B71" t="s">
        <v>189</v>
      </c>
      <c r="C71" t="s">
        <v>1871</v>
      </c>
      <c r="D71" t="s">
        <v>1197</v>
      </c>
      <c r="E71" t="s">
        <v>192</v>
      </c>
      <c r="F71" t="s">
        <v>171</v>
      </c>
      <c r="G71">
        <v>8000000</v>
      </c>
      <c r="H71" t="s">
        <v>1742</v>
      </c>
      <c r="I71" t="s">
        <v>1872</v>
      </c>
      <c r="J71" s="530">
        <v>4.9009763607482451E-3</v>
      </c>
      <c r="K71" s="530">
        <v>0.79436703623197835</v>
      </c>
    </row>
    <row r="72" spans="1:11">
      <c r="A72" t="s">
        <v>1239</v>
      </c>
      <c r="B72" t="s">
        <v>191</v>
      </c>
      <c r="C72" t="s">
        <v>1240</v>
      </c>
      <c r="D72" t="s">
        <v>1241</v>
      </c>
      <c r="E72" t="s">
        <v>186</v>
      </c>
      <c r="F72" t="s">
        <v>23</v>
      </c>
      <c r="G72">
        <v>7000000</v>
      </c>
      <c r="H72" t="s">
        <v>662</v>
      </c>
      <c r="I72" t="s">
        <v>1456</v>
      </c>
      <c r="J72" s="530">
        <v>4.2883543156547145E-3</v>
      </c>
      <c r="K72" s="530">
        <v>0.79865539054763302</v>
      </c>
    </row>
    <row r="73" spans="1:11">
      <c r="A73" t="s">
        <v>1236</v>
      </c>
      <c r="B73" t="s">
        <v>185</v>
      </c>
      <c r="C73" t="s">
        <v>1237</v>
      </c>
      <c r="D73" t="s">
        <v>1238</v>
      </c>
      <c r="E73" t="s">
        <v>186</v>
      </c>
      <c r="F73" t="s">
        <v>23</v>
      </c>
      <c r="G73">
        <v>7000000</v>
      </c>
      <c r="H73" t="s">
        <v>1188</v>
      </c>
      <c r="I73" t="s">
        <v>1457</v>
      </c>
      <c r="J73" s="530">
        <v>4.2883543156547145E-3</v>
      </c>
      <c r="K73" s="530">
        <v>0.80294374486328768</v>
      </c>
    </row>
    <row r="74" spans="1:11">
      <c r="A74" t="s">
        <v>1736</v>
      </c>
      <c r="B74" t="s">
        <v>189</v>
      </c>
      <c r="C74" t="s">
        <v>1735</v>
      </c>
      <c r="D74" t="s">
        <v>1197</v>
      </c>
      <c r="E74" t="s">
        <v>192</v>
      </c>
      <c r="F74" t="s">
        <v>171</v>
      </c>
      <c r="G74">
        <v>7000000</v>
      </c>
      <c r="H74" t="s">
        <v>1447</v>
      </c>
      <c r="I74" t="s">
        <v>1707</v>
      </c>
      <c r="J74" s="530">
        <v>4.2883543156547145E-3</v>
      </c>
      <c r="K74" s="530">
        <v>0.80723209917894234</v>
      </c>
    </row>
    <row r="75" spans="1:11">
      <c r="A75" t="s">
        <v>1873</v>
      </c>
      <c r="B75" t="s">
        <v>189</v>
      </c>
      <c r="C75" t="s">
        <v>1874</v>
      </c>
      <c r="D75" t="s">
        <v>1197</v>
      </c>
      <c r="E75" t="s">
        <v>192</v>
      </c>
      <c r="F75" t="s">
        <v>171</v>
      </c>
      <c r="G75">
        <v>7000000</v>
      </c>
      <c r="H75" t="s">
        <v>1742</v>
      </c>
      <c r="I75" t="s">
        <v>1872</v>
      </c>
      <c r="J75" s="530">
        <v>4.2883543156547145E-3</v>
      </c>
      <c r="K75" s="530">
        <v>0.811520453494597</v>
      </c>
    </row>
    <row r="76" spans="1:11">
      <c r="A76" t="s">
        <v>1625</v>
      </c>
      <c r="B76" t="s">
        <v>187</v>
      </c>
      <c r="C76" t="s">
        <v>1626</v>
      </c>
      <c r="D76" t="s">
        <v>1627</v>
      </c>
      <c r="E76" t="s">
        <v>196</v>
      </c>
      <c r="F76" t="s">
        <v>22</v>
      </c>
      <c r="G76">
        <v>6500000</v>
      </c>
      <c r="H76" t="s">
        <v>1611</v>
      </c>
      <c r="I76" t="s">
        <v>1628</v>
      </c>
      <c r="J76" s="530">
        <v>3.9820432931079487E-3</v>
      </c>
      <c r="K76" s="530">
        <v>0.81550249678770492</v>
      </c>
    </row>
    <row r="77" spans="1:11">
      <c r="A77" t="s">
        <v>1242</v>
      </c>
      <c r="B77" t="s">
        <v>191</v>
      </c>
      <c r="C77" t="s">
        <v>1243</v>
      </c>
      <c r="D77" t="s">
        <v>1241</v>
      </c>
      <c r="E77" t="s">
        <v>186</v>
      </c>
      <c r="F77" t="s">
        <v>23</v>
      </c>
      <c r="G77">
        <v>6000000</v>
      </c>
      <c r="H77" t="s">
        <v>1186</v>
      </c>
      <c r="I77" t="s">
        <v>1466</v>
      </c>
      <c r="J77" s="530">
        <v>3.6757322705611838E-3</v>
      </c>
      <c r="K77" s="530">
        <v>0.81917822905826609</v>
      </c>
    </row>
    <row r="78" spans="1:11">
      <c r="A78" t="s">
        <v>1629</v>
      </c>
      <c r="B78" t="s">
        <v>187</v>
      </c>
      <c r="C78" t="s">
        <v>1630</v>
      </c>
      <c r="D78" t="s">
        <v>1631</v>
      </c>
      <c r="E78" t="s">
        <v>196</v>
      </c>
      <c r="F78" t="s">
        <v>22</v>
      </c>
      <c r="G78">
        <v>6000000</v>
      </c>
      <c r="H78" t="s">
        <v>1461</v>
      </c>
      <c r="I78" t="s">
        <v>1632</v>
      </c>
      <c r="J78" s="530">
        <v>3.6757322705611838E-3</v>
      </c>
      <c r="K78" s="530">
        <v>0.82285396132882727</v>
      </c>
    </row>
    <row r="79" spans="1:11">
      <c r="A79" t="s">
        <v>1734</v>
      </c>
      <c r="B79" t="s">
        <v>187</v>
      </c>
      <c r="C79" t="s">
        <v>1733</v>
      </c>
      <c r="D79" t="s">
        <v>1704</v>
      </c>
      <c r="E79" t="s">
        <v>196</v>
      </c>
      <c r="F79" t="s">
        <v>22</v>
      </c>
      <c r="G79">
        <v>5500000</v>
      </c>
      <c r="H79" t="s">
        <v>1691</v>
      </c>
      <c r="I79" t="s">
        <v>1632</v>
      </c>
      <c r="J79" s="530">
        <v>3.3694212480144185E-3</v>
      </c>
      <c r="K79" s="530">
        <v>0.82622338257684169</v>
      </c>
    </row>
    <row r="80" spans="1:11">
      <c r="A80" t="s">
        <v>1244</v>
      </c>
      <c r="B80" t="s">
        <v>191</v>
      </c>
      <c r="C80" t="s">
        <v>1245</v>
      </c>
      <c r="D80" t="s">
        <v>1197</v>
      </c>
      <c r="E80" t="s">
        <v>192</v>
      </c>
      <c r="F80" t="s">
        <v>23</v>
      </c>
      <c r="G80">
        <v>5000000</v>
      </c>
      <c r="H80" t="s">
        <v>918</v>
      </c>
      <c r="I80" t="s">
        <v>1434</v>
      </c>
      <c r="J80" s="530">
        <v>3.0631102254676532E-3</v>
      </c>
      <c r="K80" s="530">
        <v>0.82928649280230937</v>
      </c>
    </row>
    <row r="81" spans="1:11">
      <c r="A81" t="s">
        <v>1246</v>
      </c>
      <c r="B81" t="s">
        <v>191</v>
      </c>
      <c r="C81" t="s">
        <v>1247</v>
      </c>
      <c r="D81" t="s">
        <v>1197</v>
      </c>
      <c r="E81" t="s">
        <v>192</v>
      </c>
      <c r="F81" t="s">
        <v>23</v>
      </c>
      <c r="G81">
        <v>5000000</v>
      </c>
      <c r="H81" t="s">
        <v>918</v>
      </c>
      <c r="I81" t="s">
        <v>1434</v>
      </c>
      <c r="J81" s="530">
        <v>3.0631102254676532E-3</v>
      </c>
      <c r="K81" s="530">
        <v>0.83234960302777705</v>
      </c>
    </row>
    <row r="82" spans="1:11">
      <c r="A82" t="s">
        <v>1254</v>
      </c>
      <c r="B82" t="s">
        <v>191</v>
      </c>
      <c r="C82" t="s">
        <v>1255</v>
      </c>
      <c r="D82" t="s">
        <v>1241</v>
      </c>
      <c r="E82" t="s">
        <v>186</v>
      </c>
      <c r="F82" t="s">
        <v>23</v>
      </c>
      <c r="G82">
        <v>5000000</v>
      </c>
      <c r="H82" t="s">
        <v>662</v>
      </c>
      <c r="I82" t="s">
        <v>1456</v>
      </c>
      <c r="J82" s="530">
        <v>3.0631102254676532E-3</v>
      </c>
      <c r="K82" s="530">
        <v>0.83541271325324473</v>
      </c>
    </row>
    <row r="83" spans="1:11">
      <c r="A83" t="s">
        <v>1256</v>
      </c>
      <c r="B83" t="s">
        <v>191</v>
      </c>
      <c r="C83" t="s">
        <v>1257</v>
      </c>
      <c r="D83" t="s">
        <v>1241</v>
      </c>
      <c r="E83" t="s">
        <v>186</v>
      </c>
      <c r="F83" t="s">
        <v>23</v>
      </c>
      <c r="G83">
        <v>5000000</v>
      </c>
      <c r="H83" t="s">
        <v>662</v>
      </c>
      <c r="I83" t="s">
        <v>1456</v>
      </c>
      <c r="J83" s="530">
        <v>3.0631102254676532E-3</v>
      </c>
      <c r="K83" s="530">
        <v>0.83847582347871241</v>
      </c>
    </row>
    <row r="84" spans="1:11">
      <c r="A84" t="s">
        <v>1248</v>
      </c>
      <c r="B84" t="s">
        <v>185</v>
      </c>
      <c r="C84" t="s">
        <v>1249</v>
      </c>
      <c r="D84" t="s">
        <v>1238</v>
      </c>
      <c r="E84" t="s">
        <v>186</v>
      </c>
      <c r="F84" t="s">
        <v>23</v>
      </c>
      <c r="G84">
        <v>5000000</v>
      </c>
      <c r="H84" t="s">
        <v>1188</v>
      </c>
      <c r="I84" t="s">
        <v>1457</v>
      </c>
      <c r="J84" s="530">
        <v>3.0631102254676532E-3</v>
      </c>
      <c r="K84" s="530">
        <v>0.84153893370418009</v>
      </c>
    </row>
    <row r="85" spans="1:11">
      <c r="A85" t="s">
        <v>1250</v>
      </c>
      <c r="B85" t="s">
        <v>185</v>
      </c>
      <c r="C85" t="s">
        <v>1251</v>
      </c>
      <c r="D85" t="s">
        <v>1238</v>
      </c>
      <c r="E85" t="s">
        <v>186</v>
      </c>
      <c r="F85" t="s">
        <v>23</v>
      </c>
      <c r="G85">
        <v>5000000</v>
      </c>
      <c r="H85" t="s">
        <v>1188</v>
      </c>
      <c r="I85" t="s">
        <v>1457</v>
      </c>
      <c r="J85" s="530">
        <v>3.0631102254676532E-3</v>
      </c>
      <c r="K85" s="530">
        <v>0.84460204392964777</v>
      </c>
    </row>
    <row r="86" spans="1:11">
      <c r="A86" t="s">
        <v>1252</v>
      </c>
      <c r="B86" t="s">
        <v>189</v>
      </c>
      <c r="C86" t="s">
        <v>1253</v>
      </c>
      <c r="D86" t="s">
        <v>1197</v>
      </c>
      <c r="E86" t="s">
        <v>192</v>
      </c>
      <c r="F86" t="s">
        <v>171</v>
      </c>
      <c r="G86">
        <v>5000000</v>
      </c>
      <c r="H86" t="s">
        <v>1186</v>
      </c>
      <c r="I86" t="s">
        <v>1462</v>
      </c>
      <c r="J86" s="530">
        <v>3.0631102254676532E-3</v>
      </c>
      <c r="K86" s="530">
        <v>0.84766515415511545</v>
      </c>
    </row>
    <row r="87" spans="1:11">
      <c r="A87" t="s">
        <v>1732</v>
      </c>
      <c r="B87" t="s">
        <v>189</v>
      </c>
      <c r="C87" t="s">
        <v>1731</v>
      </c>
      <c r="D87" t="s">
        <v>1197</v>
      </c>
      <c r="E87" t="s">
        <v>192</v>
      </c>
      <c r="F87" t="s">
        <v>171</v>
      </c>
      <c r="G87">
        <v>5000000</v>
      </c>
      <c r="H87" t="s">
        <v>1684</v>
      </c>
      <c r="I87" t="s">
        <v>1722</v>
      </c>
      <c r="J87" s="530">
        <v>3.0631102254676532E-3</v>
      </c>
      <c r="K87" s="530">
        <v>0.85072826438058313</v>
      </c>
    </row>
    <row r="88" spans="1:11">
      <c r="A88" t="s">
        <v>1730</v>
      </c>
      <c r="B88" t="s">
        <v>189</v>
      </c>
      <c r="C88" t="s">
        <v>1729</v>
      </c>
      <c r="D88" t="s">
        <v>1197</v>
      </c>
      <c r="E88" t="s">
        <v>192</v>
      </c>
      <c r="F88" t="s">
        <v>171</v>
      </c>
      <c r="G88">
        <v>5000000</v>
      </c>
      <c r="H88" t="s">
        <v>1684</v>
      </c>
      <c r="I88" t="s">
        <v>1722</v>
      </c>
      <c r="J88" s="530">
        <v>3.0631102254676532E-3</v>
      </c>
      <c r="K88" s="530">
        <v>0.85379137460605081</v>
      </c>
    </row>
    <row r="89" spans="1:11">
      <c r="A89" t="s">
        <v>1728</v>
      </c>
      <c r="B89" t="s">
        <v>189</v>
      </c>
      <c r="C89" t="s">
        <v>1727</v>
      </c>
      <c r="D89" t="s">
        <v>1726</v>
      </c>
      <c r="E89" t="s">
        <v>186</v>
      </c>
      <c r="F89" t="s">
        <v>171</v>
      </c>
      <c r="G89">
        <v>5000000</v>
      </c>
      <c r="H89" t="s">
        <v>1489</v>
      </c>
      <c r="I89" t="s">
        <v>1725</v>
      </c>
      <c r="J89" s="530">
        <v>3.0631102254676532E-3</v>
      </c>
      <c r="K89" s="530">
        <v>0.85685448483151849</v>
      </c>
    </row>
    <row r="90" spans="1:11">
      <c r="A90" t="s">
        <v>1875</v>
      </c>
      <c r="B90" t="s">
        <v>193</v>
      </c>
      <c r="C90" t="s">
        <v>1876</v>
      </c>
      <c r="D90" t="s">
        <v>1197</v>
      </c>
      <c r="E90" t="s">
        <v>192</v>
      </c>
      <c r="F90" t="s">
        <v>23</v>
      </c>
      <c r="G90">
        <v>5000000</v>
      </c>
      <c r="H90" t="s">
        <v>1787</v>
      </c>
      <c r="I90" t="s">
        <v>1877</v>
      </c>
      <c r="J90" s="530">
        <v>3.0631102254676532E-3</v>
      </c>
      <c r="K90" s="530">
        <v>0.85991759505698617</v>
      </c>
    </row>
    <row r="91" spans="1:11">
      <c r="A91" t="s">
        <v>1957</v>
      </c>
      <c r="B91" t="s">
        <v>187</v>
      </c>
      <c r="C91" t="s">
        <v>1958</v>
      </c>
      <c r="D91" t="s">
        <v>1959</v>
      </c>
      <c r="E91" t="s">
        <v>196</v>
      </c>
      <c r="F91" t="s">
        <v>22</v>
      </c>
      <c r="G91">
        <v>5000000</v>
      </c>
      <c r="H91" t="s">
        <v>1903</v>
      </c>
      <c r="I91" t="s">
        <v>1714</v>
      </c>
      <c r="J91" s="530">
        <v>3.0631102254676532E-3</v>
      </c>
      <c r="K91" s="530">
        <v>0.86298070528245385</v>
      </c>
    </row>
    <row r="92" spans="1:11">
      <c r="A92" t="s">
        <v>1955</v>
      </c>
      <c r="B92" t="s">
        <v>193</v>
      </c>
      <c r="C92" t="s">
        <v>1956</v>
      </c>
      <c r="D92" t="s">
        <v>1197</v>
      </c>
      <c r="E92" t="s">
        <v>192</v>
      </c>
      <c r="F92" t="s">
        <v>23</v>
      </c>
      <c r="G92">
        <v>5000000</v>
      </c>
      <c r="H92" t="s">
        <v>1906</v>
      </c>
      <c r="I92" t="s">
        <v>1487</v>
      </c>
      <c r="J92" s="530">
        <v>3.0631102254676532E-3</v>
      </c>
      <c r="K92" s="530">
        <v>0.86604381550792153</v>
      </c>
    </row>
    <row r="93" spans="1:11">
      <c r="A93" t="s">
        <v>2006</v>
      </c>
      <c r="B93" t="s">
        <v>187</v>
      </c>
      <c r="C93" t="s">
        <v>2007</v>
      </c>
      <c r="D93" t="s">
        <v>1959</v>
      </c>
      <c r="E93" t="s">
        <v>196</v>
      </c>
      <c r="F93" t="s">
        <v>22</v>
      </c>
      <c r="G93">
        <v>5000000</v>
      </c>
      <c r="H93" t="s">
        <v>1995</v>
      </c>
      <c r="I93" t="s">
        <v>1632</v>
      </c>
      <c r="J93" s="530">
        <v>3.0631102254676532E-3</v>
      </c>
      <c r="K93" s="530">
        <v>0.86910692573338921</v>
      </c>
    </row>
    <row r="94" spans="1:11">
      <c r="A94" t="s">
        <v>2172</v>
      </c>
      <c r="B94" t="s">
        <v>191</v>
      </c>
      <c r="C94" t="s">
        <v>2173</v>
      </c>
      <c r="D94" t="s">
        <v>2174</v>
      </c>
      <c r="E94" t="s">
        <v>186</v>
      </c>
      <c r="F94" t="s">
        <v>22</v>
      </c>
      <c r="G94">
        <v>4500000</v>
      </c>
      <c r="H94" t="s">
        <v>2047</v>
      </c>
      <c r="I94" t="s">
        <v>2175</v>
      </c>
      <c r="J94" s="530">
        <v>2.7567992029208879E-3</v>
      </c>
      <c r="K94" s="530">
        <v>0.87186372493631015</v>
      </c>
    </row>
    <row r="95" spans="1:11">
      <c r="A95" t="s">
        <v>2176</v>
      </c>
      <c r="B95" t="s">
        <v>191</v>
      </c>
      <c r="C95" t="s">
        <v>2177</v>
      </c>
      <c r="D95" t="s">
        <v>2178</v>
      </c>
      <c r="E95" t="s">
        <v>186</v>
      </c>
      <c r="F95" t="s">
        <v>22</v>
      </c>
      <c r="G95">
        <v>4300000</v>
      </c>
      <c r="H95" t="s">
        <v>1424</v>
      </c>
      <c r="I95" t="s">
        <v>2179</v>
      </c>
      <c r="J95" s="530">
        <v>2.6342747939021817E-3</v>
      </c>
      <c r="K95" s="530">
        <v>0.87449799973021236</v>
      </c>
    </row>
    <row r="96" spans="1:11">
      <c r="A96" t="s">
        <v>1261</v>
      </c>
      <c r="B96" t="s">
        <v>187</v>
      </c>
      <c r="C96" t="s">
        <v>1262</v>
      </c>
      <c r="D96" t="s">
        <v>1263</v>
      </c>
      <c r="E96" t="s">
        <v>196</v>
      </c>
      <c r="F96" t="s">
        <v>22</v>
      </c>
      <c r="G96">
        <v>4000000</v>
      </c>
      <c r="H96" t="s">
        <v>948</v>
      </c>
      <c r="I96" t="s">
        <v>1445</v>
      </c>
      <c r="J96" s="530">
        <v>2.4504881803741226E-3</v>
      </c>
      <c r="K96" s="530">
        <v>0.87694848791058644</v>
      </c>
    </row>
    <row r="97" spans="1:11">
      <c r="A97" t="s">
        <v>1259</v>
      </c>
      <c r="B97" t="s">
        <v>191</v>
      </c>
      <c r="C97" t="s">
        <v>1260</v>
      </c>
      <c r="D97" t="s">
        <v>1241</v>
      </c>
      <c r="E97" t="s">
        <v>186</v>
      </c>
      <c r="F97" t="s">
        <v>23</v>
      </c>
      <c r="G97">
        <v>4000000</v>
      </c>
      <c r="H97" t="s">
        <v>572</v>
      </c>
      <c r="I97" t="s">
        <v>1451</v>
      </c>
      <c r="J97" s="530">
        <v>2.4504881803741226E-3</v>
      </c>
      <c r="K97" s="530">
        <v>0.87939897609096052</v>
      </c>
    </row>
    <row r="98" spans="1:11">
      <c r="A98" t="s">
        <v>2287</v>
      </c>
      <c r="B98" t="s">
        <v>185</v>
      </c>
      <c r="C98" t="s">
        <v>1258</v>
      </c>
      <c r="D98" t="s">
        <v>1238</v>
      </c>
      <c r="E98" t="s">
        <v>186</v>
      </c>
      <c r="F98" t="s">
        <v>23</v>
      </c>
      <c r="G98">
        <v>4000000</v>
      </c>
      <c r="H98" t="s">
        <v>1162</v>
      </c>
      <c r="I98" t="s">
        <v>1421</v>
      </c>
      <c r="J98" s="530">
        <v>2.4504881803741226E-3</v>
      </c>
      <c r="K98" s="530">
        <v>0.88184946427133459</v>
      </c>
    </row>
    <row r="99" spans="1:11">
      <c r="A99" t="s">
        <v>1572</v>
      </c>
      <c r="B99" t="s">
        <v>188</v>
      </c>
      <c r="C99" t="s">
        <v>1573</v>
      </c>
      <c r="D99" t="s">
        <v>1270</v>
      </c>
      <c r="E99" t="s">
        <v>186</v>
      </c>
      <c r="F99" t="s">
        <v>22</v>
      </c>
      <c r="G99">
        <v>4000000</v>
      </c>
      <c r="H99" t="s">
        <v>1459</v>
      </c>
      <c r="I99" t="s">
        <v>1574</v>
      </c>
      <c r="J99" s="530">
        <v>2.4504881803741226E-3</v>
      </c>
      <c r="K99" s="530">
        <v>0.88429995245170867</v>
      </c>
    </row>
    <row r="100" spans="1:11">
      <c r="A100" t="s">
        <v>2071</v>
      </c>
      <c r="B100" t="s">
        <v>187</v>
      </c>
      <c r="C100" t="s">
        <v>2072</v>
      </c>
      <c r="D100" t="s">
        <v>2073</v>
      </c>
      <c r="E100" t="s">
        <v>196</v>
      </c>
      <c r="F100" t="s">
        <v>22</v>
      </c>
      <c r="G100">
        <v>4000000</v>
      </c>
      <c r="H100" t="s">
        <v>2033</v>
      </c>
      <c r="I100" t="s">
        <v>1632</v>
      </c>
      <c r="J100" s="530">
        <v>2.4504881803741226E-3</v>
      </c>
      <c r="K100" s="530">
        <v>0.88675044063208275</v>
      </c>
    </row>
    <row r="101" spans="1:11">
      <c r="A101" t="s">
        <v>2180</v>
      </c>
      <c r="B101" t="s">
        <v>191</v>
      </c>
      <c r="C101" t="s">
        <v>2181</v>
      </c>
      <c r="D101" t="s">
        <v>2156</v>
      </c>
      <c r="E101" t="s">
        <v>186</v>
      </c>
      <c r="F101" t="s">
        <v>23</v>
      </c>
      <c r="G101">
        <v>4000000</v>
      </c>
      <c r="H101" t="s">
        <v>2041</v>
      </c>
      <c r="I101" t="s">
        <v>2157</v>
      </c>
      <c r="J101" s="530">
        <v>2.4504881803741226E-3</v>
      </c>
      <c r="K101" s="530">
        <v>0.88920092881245683</v>
      </c>
    </row>
    <row r="102" spans="1:11">
      <c r="A102" t="s">
        <v>2182</v>
      </c>
      <c r="B102" t="s">
        <v>191</v>
      </c>
      <c r="C102" t="s">
        <v>2183</v>
      </c>
      <c r="D102" t="s">
        <v>2156</v>
      </c>
      <c r="E102" t="s">
        <v>186</v>
      </c>
      <c r="F102" t="s">
        <v>23</v>
      </c>
      <c r="G102">
        <v>4000000</v>
      </c>
      <c r="H102" t="s">
        <v>2041</v>
      </c>
      <c r="I102" t="s">
        <v>2157</v>
      </c>
      <c r="J102" s="530">
        <v>2.4504881803741226E-3</v>
      </c>
      <c r="K102" s="530">
        <v>0.8916514169928309</v>
      </c>
    </row>
    <row r="103" spans="1:11">
      <c r="A103" t="s">
        <v>2288</v>
      </c>
      <c r="B103" t="s">
        <v>191</v>
      </c>
      <c r="C103" t="s">
        <v>1264</v>
      </c>
      <c r="D103" t="s">
        <v>1265</v>
      </c>
      <c r="E103" t="s">
        <v>186</v>
      </c>
      <c r="F103" t="s">
        <v>22</v>
      </c>
      <c r="G103">
        <v>3900000</v>
      </c>
      <c r="H103" t="s">
        <v>5</v>
      </c>
      <c r="I103" t="s">
        <v>1460</v>
      </c>
      <c r="J103" s="530">
        <v>2.3892259758647692E-3</v>
      </c>
      <c r="K103" s="530">
        <v>0.89404064296869568</v>
      </c>
    </row>
    <row r="104" spans="1:11">
      <c r="A104" t="s">
        <v>2074</v>
      </c>
      <c r="B104" t="s">
        <v>187</v>
      </c>
      <c r="C104" t="s">
        <v>2075</v>
      </c>
      <c r="D104" t="s">
        <v>2073</v>
      </c>
      <c r="E104" t="s">
        <v>196</v>
      </c>
      <c r="F104" t="s">
        <v>22</v>
      </c>
      <c r="G104">
        <v>3900000</v>
      </c>
      <c r="H104" t="s">
        <v>2041</v>
      </c>
      <c r="I104" t="s">
        <v>1632</v>
      </c>
      <c r="J104" s="530">
        <v>2.3892259758647692E-3</v>
      </c>
      <c r="K104" s="530">
        <v>0.89642986894456045</v>
      </c>
    </row>
    <row r="105" spans="1:11">
      <c r="A105" t="s">
        <v>1266</v>
      </c>
      <c r="B105" t="s">
        <v>188</v>
      </c>
      <c r="C105" t="s">
        <v>1267</v>
      </c>
      <c r="D105" t="s">
        <v>2275</v>
      </c>
      <c r="E105" t="s">
        <v>192</v>
      </c>
      <c r="F105" t="s">
        <v>23</v>
      </c>
      <c r="G105">
        <v>3500000</v>
      </c>
      <c r="H105" t="s">
        <v>918</v>
      </c>
      <c r="I105" t="s">
        <v>1434</v>
      </c>
      <c r="J105" s="530">
        <v>2.1441771578273572E-3</v>
      </c>
      <c r="K105" s="530">
        <v>0.89857404610238778</v>
      </c>
    </row>
    <row r="106" spans="1:11">
      <c r="A106" t="s">
        <v>1271</v>
      </c>
      <c r="B106" t="s">
        <v>188</v>
      </c>
      <c r="C106" t="s">
        <v>1272</v>
      </c>
      <c r="D106" t="s">
        <v>2276</v>
      </c>
      <c r="E106" t="s">
        <v>186</v>
      </c>
      <c r="F106" t="s">
        <v>22</v>
      </c>
      <c r="G106">
        <v>3500000</v>
      </c>
      <c r="H106" t="s">
        <v>677</v>
      </c>
      <c r="I106" t="s">
        <v>1432</v>
      </c>
      <c r="J106" s="530">
        <v>2.1441771578273572E-3</v>
      </c>
      <c r="K106" s="530">
        <v>0.90071822326021511</v>
      </c>
    </row>
    <row r="107" spans="1:11">
      <c r="A107" t="s">
        <v>1268</v>
      </c>
      <c r="B107" t="s">
        <v>188</v>
      </c>
      <c r="C107" t="s">
        <v>1269</v>
      </c>
      <c r="D107" t="s">
        <v>1270</v>
      </c>
      <c r="E107" t="s">
        <v>186</v>
      </c>
      <c r="F107" t="s">
        <v>22</v>
      </c>
      <c r="G107">
        <v>3500000</v>
      </c>
      <c r="H107" t="s">
        <v>1186</v>
      </c>
      <c r="I107" t="s">
        <v>1433</v>
      </c>
      <c r="J107" s="530">
        <v>2.1441771578273572E-3</v>
      </c>
      <c r="K107" s="530">
        <v>0.90286240041804244</v>
      </c>
    </row>
    <row r="108" spans="1:11">
      <c r="A108" t="s">
        <v>2076</v>
      </c>
      <c r="B108" t="s">
        <v>187</v>
      </c>
      <c r="C108" t="s">
        <v>2077</v>
      </c>
      <c r="D108" t="s">
        <v>2073</v>
      </c>
      <c r="E108" t="s">
        <v>196</v>
      </c>
      <c r="F108" t="s">
        <v>22</v>
      </c>
      <c r="G108">
        <v>3100000</v>
      </c>
      <c r="H108" t="s">
        <v>2033</v>
      </c>
      <c r="I108" t="s">
        <v>1632</v>
      </c>
      <c r="J108" s="530">
        <v>1.899128339789945E-3</v>
      </c>
      <c r="K108" s="530">
        <v>0.90476152875783233</v>
      </c>
    </row>
    <row r="109" spans="1:11">
      <c r="A109" t="s">
        <v>2289</v>
      </c>
      <c r="B109" t="s">
        <v>188</v>
      </c>
      <c r="C109" t="s">
        <v>1287</v>
      </c>
      <c r="D109" t="s">
        <v>1270</v>
      </c>
      <c r="E109" t="s">
        <v>186</v>
      </c>
      <c r="F109" t="s">
        <v>22</v>
      </c>
      <c r="G109">
        <v>3000000</v>
      </c>
      <c r="H109" t="s">
        <v>970</v>
      </c>
      <c r="I109" t="s">
        <v>1450</v>
      </c>
      <c r="J109" s="530">
        <v>1.8378661352805919E-3</v>
      </c>
      <c r="K109" s="530">
        <v>0.90659939489311292</v>
      </c>
    </row>
    <row r="110" spans="1:11">
      <c r="A110" t="s">
        <v>1273</v>
      </c>
      <c r="B110" t="s">
        <v>191</v>
      </c>
      <c r="C110" t="s">
        <v>1274</v>
      </c>
      <c r="D110" t="s">
        <v>1197</v>
      </c>
      <c r="E110" t="s">
        <v>192</v>
      </c>
      <c r="F110" t="s">
        <v>23</v>
      </c>
      <c r="G110">
        <v>3000000</v>
      </c>
      <c r="H110" t="s">
        <v>918</v>
      </c>
      <c r="I110" t="s">
        <v>1434</v>
      </c>
      <c r="J110" s="530">
        <v>1.8378661352805919E-3</v>
      </c>
      <c r="K110" s="530">
        <v>0.90843726102839351</v>
      </c>
    </row>
    <row r="111" spans="1:11">
      <c r="A111" t="s">
        <v>1277</v>
      </c>
      <c r="B111" t="s">
        <v>188</v>
      </c>
      <c r="C111" t="s">
        <v>1278</v>
      </c>
      <c r="D111" t="s">
        <v>2275</v>
      </c>
      <c r="E111" t="s">
        <v>192</v>
      </c>
      <c r="F111" t="s">
        <v>23</v>
      </c>
      <c r="G111">
        <v>3000000</v>
      </c>
      <c r="H111" t="s">
        <v>918</v>
      </c>
      <c r="I111" t="s">
        <v>1434</v>
      </c>
      <c r="J111" s="530">
        <v>1.8378661352805919E-3</v>
      </c>
      <c r="K111" s="530">
        <v>0.91027512716367409</v>
      </c>
    </row>
    <row r="112" spans="1:11">
      <c r="A112" t="s">
        <v>1285</v>
      </c>
      <c r="B112" t="s">
        <v>191</v>
      </c>
      <c r="C112" t="s">
        <v>1286</v>
      </c>
      <c r="D112" t="s">
        <v>1241</v>
      </c>
      <c r="E112" t="s">
        <v>186</v>
      </c>
      <c r="F112" t="s">
        <v>23</v>
      </c>
      <c r="G112">
        <v>3000000</v>
      </c>
      <c r="H112" t="s">
        <v>662</v>
      </c>
      <c r="I112" t="s">
        <v>1456</v>
      </c>
      <c r="J112" s="530">
        <v>1.8378661352805919E-3</v>
      </c>
      <c r="K112" s="530">
        <v>0.91211299329895468</v>
      </c>
    </row>
    <row r="113" spans="1:11">
      <c r="A113" t="s">
        <v>1281</v>
      </c>
      <c r="B113" t="s">
        <v>191</v>
      </c>
      <c r="C113" t="s">
        <v>1282</v>
      </c>
      <c r="D113" t="s">
        <v>1241</v>
      </c>
      <c r="E113" t="s">
        <v>186</v>
      </c>
      <c r="F113" t="s">
        <v>23</v>
      </c>
      <c r="G113">
        <v>3000000</v>
      </c>
      <c r="H113" t="s">
        <v>572</v>
      </c>
      <c r="I113" t="s">
        <v>1451</v>
      </c>
      <c r="J113" s="530">
        <v>1.8378661352805919E-3</v>
      </c>
      <c r="K113" s="530">
        <v>0.91395085943423526</v>
      </c>
    </row>
    <row r="114" spans="1:11">
      <c r="A114" t="s">
        <v>1283</v>
      </c>
      <c r="B114" t="s">
        <v>191</v>
      </c>
      <c r="C114" t="s">
        <v>1284</v>
      </c>
      <c r="D114" t="s">
        <v>1241</v>
      </c>
      <c r="E114" t="s">
        <v>186</v>
      </c>
      <c r="F114" t="s">
        <v>23</v>
      </c>
      <c r="G114">
        <v>3000000</v>
      </c>
      <c r="H114" t="s">
        <v>572</v>
      </c>
      <c r="I114" t="s">
        <v>1451</v>
      </c>
      <c r="J114" s="530">
        <v>1.8378661352805919E-3</v>
      </c>
      <c r="K114" s="530">
        <v>0.91578872556951585</v>
      </c>
    </row>
    <row r="115" spans="1:11">
      <c r="A115" t="s">
        <v>1288</v>
      </c>
      <c r="B115" t="s">
        <v>191</v>
      </c>
      <c r="C115" t="s">
        <v>1289</v>
      </c>
      <c r="D115" t="s">
        <v>2277</v>
      </c>
      <c r="E115" t="s">
        <v>186</v>
      </c>
      <c r="F115" t="s">
        <v>23</v>
      </c>
      <c r="G115">
        <v>3000000</v>
      </c>
      <c r="H115" t="s">
        <v>476</v>
      </c>
      <c r="I115" t="s">
        <v>1427</v>
      </c>
      <c r="J115" s="530">
        <v>1.8378661352805919E-3</v>
      </c>
      <c r="K115" s="530">
        <v>0.91762659170479643</v>
      </c>
    </row>
    <row r="116" spans="1:11">
      <c r="A116" t="s">
        <v>1275</v>
      </c>
      <c r="B116" t="s">
        <v>185</v>
      </c>
      <c r="C116" t="s">
        <v>1276</v>
      </c>
      <c r="D116" t="s">
        <v>1238</v>
      </c>
      <c r="E116" t="s">
        <v>186</v>
      </c>
      <c r="F116" t="s">
        <v>23</v>
      </c>
      <c r="G116">
        <v>3000000</v>
      </c>
      <c r="H116" t="s">
        <v>1188</v>
      </c>
      <c r="I116" t="s">
        <v>1457</v>
      </c>
      <c r="J116" s="530">
        <v>1.8378661352805919E-3</v>
      </c>
      <c r="K116" s="530">
        <v>0.91946445784007702</v>
      </c>
    </row>
    <row r="117" spans="1:11">
      <c r="A117" t="s">
        <v>1279</v>
      </c>
      <c r="B117" t="s">
        <v>189</v>
      </c>
      <c r="C117" t="s">
        <v>1280</v>
      </c>
      <c r="D117" t="s">
        <v>1197</v>
      </c>
      <c r="E117" t="s">
        <v>192</v>
      </c>
      <c r="F117" t="s">
        <v>171</v>
      </c>
      <c r="G117">
        <v>3000000</v>
      </c>
      <c r="H117" t="s">
        <v>1187</v>
      </c>
      <c r="I117" t="s">
        <v>1452</v>
      </c>
      <c r="J117" s="530">
        <v>1.8378661352805919E-3</v>
      </c>
      <c r="K117" s="530">
        <v>0.92130232397535761</v>
      </c>
    </row>
    <row r="118" spans="1:11">
      <c r="A118" t="s">
        <v>1721</v>
      </c>
      <c r="B118" t="s">
        <v>189</v>
      </c>
      <c r="C118" t="s">
        <v>1720</v>
      </c>
      <c r="D118" t="s">
        <v>1316</v>
      </c>
      <c r="E118" t="s">
        <v>186</v>
      </c>
      <c r="F118" t="s">
        <v>170</v>
      </c>
      <c r="G118">
        <v>3000000</v>
      </c>
      <c r="H118" t="s">
        <v>1684</v>
      </c>
      <c r="I118" t="s">
        <v>1719</v>
      </c>
      <c r="J118" s="530">
        <v>1.8378661352805919E-3</v>
      </c>
      <c r="K118" s="530">
        <v>0.92314019011063819</v>
      </c>
    </row>
    <row r="119" spans="1:11">
      <c r="A119" t="s">
        <v>1724</v>
      </c>
      <c r="B119" t="s">
        <v>189</v>
      </c>
      <c r="C119" t="s">
        <v>1723</v>
      </c>
      <c r="D119" t="s">
        <v>1197</v>
      </c>
      <c r="E119" t="s">
        <v>192</v>
      </c>
      <c r="F119" t="s">
        <v>171</v>
      </c>
      <c r="G119">
        <v>3000000</v>
      </c>
      <c r="H119" t="s">
        <v>1684</v>
      </c>
      <c r="I119" t="s">
        <v>1722</v>
      </c>
      <c r="J119" s="530">
        <v>1.8378661352805919E-3</v>
      </c>
      <c r="K119" s="530">
        <v>0.92497805624591878</v>
      </c>
    </row>
    <row r="120" spans="1:11">
      <c r="A120" t="s">
        <v>1718</v>
      </c>
      <c r="B120" t="s">
        <v>189</v>
      </c>
      <c r="C120" t="s">
        <v>1717</v>
      </c>
      <c r="D120" t="s">
        <v>1197</v>
      </c>
      <c r="E120" t="s">
        <v>192</v>
      </c>
      <c r="F120" t="s">
        <v>171</v>
      </c>
      <c r="G120">
        <v>3000000</v>
      </c>
      <c r="H120" t="s">
        <v>1447</v>
      </c>
      <c r="I120" t="s">
        <v>1707</v>
      </c>
      <c r="J120" s="530">
        <v>1.8378661352805919E-3</v>
      </c>
      <c r="K120" s="530">
        <v>0.92681592238119936</v>
      </c>
    </row>
    <row r="121" spans="1:11">
      <c r="A121" t="s">
        <v>1716</v>
      </c>
      <c r="B121" t="s">
        <v>187</v>
      </c>
      <c r="C121" t="s">
        <v>1715</v>
      </c>
      <c r="D121" t="s">
        <v>1704</v>
      </c>
      <c r="E121" t="s">
        <v>196</v>
      </c>
      <c r="F121" t="s">
        <v>22</v>
      </c>
      <c r="G121">
        <v>3000000</v>
      </c>
      <c r="H121" t="s">
        <v>1688</v>
      </c>
      <c r="I121" t="s">
        <v>1714</v>
      </c>
      <c r="J121" s="530">
        <v>1.8378661352805919E-3</v>
      </c>
      <c r="K121" s="530">
        <v>0.92865378851647995</v>
      </c>
    </row>
    <row r="122" spans="1:11">
      <c r="A122" t="s">
        <v>1878</v>
      </c>
      <c r="B122" t="s">
        <v>191</v>
      </c>
      <c r="C122" t="s">
        <v>1879</v>
      </c>
      <c r="D122" t="s">
        <v>1880</v>
      </c>
      <c r="E122" t="s">
        <v>186</v>
      </c>
      <c r="F122" t="s">
        <v>23</v>
      </c>
      <c r="G122">
        <v>3000000</v>
      </c>
      <c r="H122" t="s">
        <v>1468</v>
      </c>
      <c r="I122" t="s">
        <v>1881</v>
      </c>
      <c r="J122" s="530">
        <v>1.8378661352805919E-3</v>
      </c>
      <c r="K122" s="530">
        <v>0.93049165465176054</v>
      </c>
    </row>
    <row r="123" spans="1:11">
      <c r="A123" t="s">
        <v>2184</v>
      </c>
      <c r="B123" t="s">
        <v>191</v>
      </c>
      <c r="C123" t="s">
        <v>2185</v>
      </c>
      <c r="D123" t="s">
        <v>2174</v>
      </c>
      <c r="E123" t="s">
        <v>186</v>
      </c>
      <c r="F123" t="s">
        <v>22</v>
      </c>
      <c r="G123">
        <v>3000000</v>
      </c>
      <c r="H123" t="s">
        <v>2047</v>
      </c>
      <c r="I123" t="s">
        <v>2175</v>
      </c>
      <c r="J123" s="530">
        <v>1.8378661352805919E-3</v>
      </c>
      <c r="K123" s="530">
        <v>0.93232952078704112</v>
      </c>
    </row>
    <row r="124" spans="1:11">
      <c r="A124" t="s">
        <v>1290</v>
      </c>
      <c r="B124" t="s">
        <v>191</v>
      </c>
      <c r="C124" t="s">
        <v>1291</v>
      </c>
      <c r="D124" t="s">
        <v>1197</v>
      </c>
      <c r="E124" t="s">
        <v>192</v>
      </c>
      <c r="F124" t="s">
        <v>23</v>
      </c>
      <c r="G124">
        <v>2500000</v>
      </c>
      <c r="H124" t="s">
        <v>918</v>
      </c>
      <c r="I124" t="s">
        <v>1434</v>
      </c>
      <c r="J124" s="530">
        <v>1.5315551127338266E-3</v>
      </c>
      <c r="K124" s="530">
        <v>0.93386107589977496</v>
      </c>
    </row>
    <row r="125" spans="1:11">
      <c r="A125" t="s">
        <v>1292</v>
      </c>
      <c r="B125" t="s">
        <v>191</v>
      </c>
      <c r="C125" t="s">
        <v>1293</v>
      </c>
      <c r="D125" t="s">
        <v>1197</v>
      </c>
      <c r="E125" t="s">
        <v>192</v>
      </c>
      <c r="F125" t="s">
        <v>23</v>
      </c>
      <c r="G125">
        <v>2500000</v>
      </c>
      <c r="H125" t="s">
        <v>893</v>
      </c>
      <c r="I125" t="s">
        <v>1440</v>
      </c>
      <c r="J125" s="530">
        <v>1.5315551127338266E-3</v>
      </c>
      <c r="K125" s="530">
        <v>0.9353926310125088</v>
      </c>
    </row>
    <row r="126" spans="1:11">
      <c r="A126" t="s">
        <v>1296</v>
      </c>
      <c r="B126" t="s">
        <v>188</v>
      </c>
      <c r="C126" t="s">
        <v>1297</v>
      </c>
      <c r="D126" t="s">
        <v>2276</v>
      </c>
      <c r="E126" t="s">
        <v>186</v>
      </c>
      <c r="F126" t="s">
        <v>22</v>
      </c>
      <c r="G126">
        <v>2500000</v>
      </c>
      <c r="H126" t="s">
        <v>677</v>
      </c>
      <c r="I126" t="s">
        <v>1432</v>
      </c>
      <c r="J126" s="530">
        <v>1.5315551127338266E-3</v>
      </c>
      <c r="K126" s="530">
        <v>0.93692418612524264</v>
      </c>
    </row>
    <row r="127" spans="1:11">
      <c r="A127" t="s">
        <v>1298</v>
      </c>
      <c r="B127" t="s">
        <v>191</v>
      </c>
      <c r="C127" t="s">
        <v>1299</v>
      </c>
      <c r="D127" t="s">
        <v>2277</v>
      </c>
      <c r="E127" t="s">
        <v>186</v>
      </c>
      <c r="F127" t="s">
        <v>23</v>
      </c>
      <c r="G127">
        <v>2500000</v>
      </c>
      <c r="H127" t="s">
        <v>541</v>
      </c>
      <c r="I127" t="s">
        <v>1428</v>
      </c>
      <c r="J127" s="530">
        <v>1.5315551127338266E-3</v>
      </c>
      <c r="K127" s="530">
        <v>0.93845574123797648</v>
      </c>
    </row>
    <row r="128" spans="1:11">
      <c r="A128" t="s">
        <v>1294</v>
      </c>
      <c r="B128" t="s">
        <v>188</v>
      </c>
      <c r="C128" t="s">
        <v>1295</v>
      </c>
      <c r="D128" t="s">
        <v>1270</v>
      </c>
      <c r="E128" t="s">
        <v>186</v>
      </c>
      <c r="F128" t="s">
        <v>22</v>
      </c>
      <c r="G128">
        <v>2500000</v>
      </c>
      <c r="H128" t="s">
        <v>1186</v>
      </c>
      <c r="I128" t="s">
        <v>1433</v>
      </c>
      <c r="J128" s="530">
        <v>1.5315551127338266E-3</v>
      </c>
      <c r="K128" s="530">
        <v>0.93998729635071032</v>
      </c>
    </row>
    <row r="129" spans="1:11">
      <c r="A129" t="s">
        <v>1633</v>
      </c>
      <c r="B129" t="s">
        <v>187</v>
      </c>
      <c r="C129" t="s">
        <v>1634</v>
      </c>
      <c r="D129" t="s">
        <v>1635</v>
      </c>
      <c r="E129" t="s">
        <v>196</v>
      </c>
      <c r="F129" t="s">
        <v>22</v>
      </c>
      <c r="G129">
        <v>2500000</v>
      </c>
      <c r="H129" t="s">
        <v>1608</v>
      </c>
      <c r="I129" t="s">
        <v>1636</v>
      </c>
      <c r="J129" s="530">
        <v>1.5315551127338266E-3</v>
      </c>
      <c r="K129" s="530">
        <v>0.94151885146344416</v>
      </c>
    </row>
    <row r="130" spans="1:11">
      <c r="A130" t="s">
        <v>1882</v>
      </c>
      <c r="B130" t="s">
        <v>189</v>
      </c>
      <c r="C130" t="s">
        <v>1883</v>
      </c>
      <c r="D130" t="s">
        <v>1197</v>
      </c>
      <c r="E130" t="s">
        <v>192</v>
      </c>
      <c r="F130" t="s">
        <v>171</v>
      </c>
      <c r="G130">
        <v>2500000</v>
      </c>
      <c r="H130" t="s">
        <v>1743</v>
      </c>
      <c r="I130" t="s">
        <v>1884</v>
      </c>
      <c r="J130" s="530">
        <v>1.5315551127338266E-3</v>
      </c>
      <c r="K130" s="530">
        <v>0.943050406576178</v>
      </c>
    </row>
    <row r="131" spans="1:11">
      <c r="A131" t="s">
        <v>1337</v>
      </c>
      <c r="B131" t="s">
        <v>187</v>
      </c>
      <c r="C131" t="s">
        <v>1338</v>
      </c>
      <c r="D131" t="s">
        <v>1339</v>
      </c>
      <c r="E131" t="s">
        <v>196</v>
      </c>
      <c r="F131" t="s">
        <v>22</v>
      </c>
      <c r="G131">
        <v>2500000</v>
      </c>
      <c r="H131" t="s">
        <v>1799</v>
      </c>
      <c r="I131" t="s">
        <v>1438</v>
      </c>
      <c r="J131" s="530">
        <v>1.5315551127338266E-3</v>
      </c>
      <c r="K131" s="530">
        <v>0.94458196168891184</v>
      </c>
    </row>
    <row r="132" spans="1:11">
      <c r="A132" t="s">
        <v>2078</v>
      </c>
      <c r="B132" t="s">
        <v>189</v>
      </c>
      <c r="C132" t="s">
        <v>2079</v>
      </c>
      <c r="D132" t="s">
        <v>2080</v>
      </c>
      <c r="E132" t="s">
        <v>186</v>
      </c>
      <c r="F132" t="s">
        <v>171</v>
      </c>
      <c r="G132">
        <v>2500000</v>
      </c>
      <c r="H132" t="s">
        <v>2024</v>
      </c>
      <c r="I132" t="s">
        <v>2081</v>
      </c>
      <c r="J132" s="530">
        <v>1.5315551127338266E-3</v>
      </c>
      <c r="K132" s="530">
        <v>0.94611351680164568</v>
      </c>
    </row>
    <row r="133" spans="1:11">
      <c r="A133" t="s">
        <v>1300</v>
      </c>
      <c r="B133" t="s">
        <v>191</v>
      </c>
      <c r="C133" t="s">
        <v>1301</v>
      </c>
      <c r="D133" t="s">
        <v>1302</v>
      </c>
      <c r="E133" t="s">
        <v>186</v>
      </c>
      <c r="F133" t="s">
        <v>23</v>
      </c>
      <c r="G133">
        <v>2100000</v>
      </c>
      <c r="H133" t="s">
        <v>1070</v>
      </c>
      <c r="I133" t="s">
        <v>1454</v>
      </c>
      <c r="J133" s="530">
        <v>1.2865062946964144E-3</v>
      </c>
      <c r="K133" s="530">
        <v>0.94740002309634208</v>
      </c>
    </row>
    <row r="134" spans="1:11">
      <c r="A134" t="s">
        <v>2290</v>
      </c>
      <c r="B134" t="s">
        <v>188</v>
      </c>
      <c r="C134" t="s">
        <v>1312</v>
      </c>
      <c r="D134" t="s">
        <v>1270</v>
      </c>
      <c r="E134" t="s">
        <v>186</v>
      </c>
      <c r="F134" t="s">
        <v>22</v>
      </c>
      <c r="G134">
        <v>2000000</v>
      </c>
      <c r="H134" t="s">
        <v>970</v>
      </c>
      <c r="I134" t="s">
        <v>1450</v>
      </c>
      <c r="J134" s="530">
        <v>1.2252440901870613E-3</v>
      </c>
      <c r="K134" s="530">
        <v>0.94862526718652918</v>
      </c>
    </row>
    <row r="135" spans="1:11">
      <c r="A135" t="s">
        <v>2291</v>
      </c>
      <c r="B135" t="s">
        <v>187</v>
      </c>
      <c r="C135" t="s">
        <v>1319</v>
      </c>
      <c r="D135" t="s">
        <v>1263</v>
      </c>
      <c r="E135" t="s">
        <v>196</v>
      </c>
      <c r="F135" t="s">
        <v>22</v>
      </c>
      <c r="G135">
        <v>2000000</v>
      </c>
      <c r="H135" t="s">
        <v>934</v>
      </c>
      <c r="I135" t="s">
        <v>1445</v>
      </c>
      <c r="J135" s="530">
        <v>1.2252440901870613E-3</v>
      </c>
      <c r="K135" s="530">
        <v>0.94985051127671627</v>
      </c>
    </row>
    <row r="136" spans="1:11">
      <c r="A136" t="s">
        <v>1303</v>
      </c>
      <c r="B136" t="s">
        <v>191</v>
      </c>
      <c r="C136" t="s">
        <v>1304</v>
      </c>
      <c r="D136" t="s">
        <v>1197</v>
      </c>
      <c r="E136" t="s">
        <v>192</v>
      </c>
      <c r="F136" t="s">
        <v>23</v>
      </c>
      <c r="G136">
        <v>2000000</v>
      </c>
      <c r="H136" t="s">
        <v>918</v>
      </c>
      <c r="I136" t="s">
        <v>1434</v>
      </c>
      <c r="J136" s="530">
        <v>1.2252440901870613E-3</v>
      </c>
      <c r="K136" s="530">
        <v>0.95107575536690336</v>
      </c>
    </row>
    <row r="137" spans="1:11">
      <c r="A137" t="s">
        <v>2292</v>
      </c>
      <c r="B137" t="s">
        <v>187</v>
      </c>
      <c r="C137" t="s">
        <v>1320</v>
      </c>
      <c r="D137" t="s">
        <v>1321</v>
      </c>
      <c r="E137" t="s">
        <v>186</v>
      </c>
      <c r="F137" t="s">
        <v>22</v>
      </c>
      <c r="G137">
        <v>2000000</v>
      </c>
      <c r="H137" t="s">
        <v>817</v>
      </c>
      <c r="I137" t="s">
        <v>1444</v>
      </c>
      <c r="J137" s="530">
        <v>1.2252440901870613E-3</v>
      </c>
      <c r="K137" s="530">
        <v>0.95230099945709046</v>
      </c>
    </row>
    <row r="138" spans="1:11">
      <c r="A138" t="s">
        <v>1313</v>
      </c>
      <c r="B138" t="s">
        <v>191</v>
      </c>
      <c r="C138" t="s">
        <v>1314</v>
      </c>
      <c r="D138" t="s">
        <v>1315</v>
      </c>
      <c r="E138" t="s">
        <v>186</v>
      </c>
      <c r="F138" t="s">
        <v>22</v>
      </c>
      <c r="G138">
        <v>2000000</v>
      </c>
      <c r="H138" t="s">
        <v>691</v>
      </c>
      <c r="I138" t="s">
        <v>1431</v>
      </c>
      <c r="J138" s="530">
        <v>1.2252440901870613E-3</v>
      </c>
      <c r="K138" s="530">
        <v>0.95352624354727755</v>
      </c>
    </row>
    <row r="139" spans="1:11">
      <c r="A139" t="s">
        <v>1306</v>
      </c>
      <c r="B139" t="s">
        <v>187</v>
      </c>
      <c r="C139" t="s">
        <v>1307</v>
      </c>
      <c r="D139" t="s">
        <v>1197</v>
      </c>
      <c r="E139" t="s">
        <v>192</v>
      </c>
      <c r="F139" t="s">
        <v>23</v>
      </c>
      <c r="G139">
        <v>2000000</v>
      </c>
      <c r="H139" t="s">
        <v>661</v>
      </c>
      <c r="I139" t="s">
        <v>1453</v>
      </c>
      <c r="J139" s="530">
        <v>1.2252440901870613E-3</v>
      </c>
      <c r="K139" s="530">
        <v>0.95475148763746465</v>
      </c>
    </row>
    <row r="140" spans="1:11">
      <c r="A140" t="s">
        <v>1310</v>
      </c>
      <c r="B140" t="s">
        <v>191</v>
      </c>
      <c r="C140" t="s">
        <v>1311</v>
      </c>
      <c r="D140" t="s">
        <v>1241</v>
      </c>
      <c r="E140" t="s">
        <v>186</v>
      </c>
      <c r="F140" t="s">
        <v>23</v>
      </c>
      <c r="G140">
        <v>2000000</v>
      </c>
      <c r="H140" t="s">
        <v>572</v>
      </c>
      <c r="I140" t="s">
        <v>1451</v>
      </c>
      <c r="J140" s="530">
        <v>1.2252440901870613E-3</v>
      </c>
      <c r="K140" s="530">
        <v>0.95597673172765174</v>
      </c>
    </row>
    <row r="141" spans="1:11">
      <c r="A141" t="s">
        <v>2293</v>
      </c>
      <c r="B141" t="s">
        <v>185</v>
      </c>
      <c r="C141" t="s">
        <v>1305</v>
      </c>
      <c r="D141" t="s">
        <v>1238</v>
      </c>
      <c r="E141" t="s">
        <v>186</v>
      </c>
      <c r="F141" t="s">
        <v>23</v>
      </c>
      <c r="G141">
        <v>2000000</v>
      </c>
      <c r="H141" t="s">
        <v>1162</v>
      </c>
      <c r="I141" t="s">
        <v>1421</v>
      </c>
      <c r="J141" s="530">
        <v>1.2252440901870613E-3</v>
      </c>
      <c r="K141" s="530">
        <v>0.95720197581783883</v>
      </c>
    </row>
    <row r="142" spans="1:11">
      <c r="A142" t="s">
        <v>1317</v>
      </c>
      <c r="B142" t="s">
        <v>2278</v>
      </c>
      <c r="C142" t="s">
        <v>1318</v>
      </c>
      <c r="D142" t="s">
        <v>2279</v>
      </c>
      <c r="E142" t="s">
        <v>186</v>
      </c>
      <c r="F142" t="s">
        <v>23</v>
      </c>
      <c r="G142">
        <v>2000000</v>
      </c>
      <c r="H142" t="s">
        <v>12</v>
      </c>
      <c r="I142" t="s">
        <v>1446</v>
      </c>
      <c r="J142" s="530">
        <v>1.2252440901870613E-3</v>
      </c>
      <c r="K142" s="530">
        <v>0.95842721990802593</v>
      </c>
    </row>
    <row r="143" spans="1:11">
      <c r="A143" t="s">
        <v>1308</v>
      </c>
      <c r="B143" t="s">
        <v>189</v>
      </c>
      <c r="C143" t="s">
        <v>1309</v>
      </c>
      <c r="D143" t="s">
        <v>1197</v>
      </c>
      <c r="E143" t="s">
        <v>192</v>
      </c>
      <c r="F143" t="s">
        <v>171</v>
      </c>
      <c r="G143">
        <v>2000000</v>
      </c>
      <c r="H143" t="s">
        <v>1187</v>
      </c>
      <c r="I143" t="s">
        <v>1452</v>
      </c>
      <c r="J143" s="530">
        <v>1.2252440901870613E-3</v>
      </c>
      <c r="K143" s="530">
        <v>0.95965246399821302</v>
      </c>
    </row>
    <row r="144" spans="1:11">
      <c r="A144" t="s">
        <v>1575</v>
      </c>
      <c r="B144" t="s">
        <v>189</v>
      </c>
      <c r="C144" t="s">
        <v>1576</v>
      </c>
      <c r="D144" t="s">
        <v>1577</v>
      </c>
      <c r="E144" t="s">
        <v>186</v>
      </c>
      <c r="F144" t="s">
        <v>170</v>
      </c>
      <c r="G144">
        <v>2000000</v>
      </c>
      <c r="H144" t="s">
        <v>1544</v>
      </c>
      <c r="I144" t="s">
        <v>1578</v>
      </c>
      <c r="J144" s="530">
        <v>1.2252440901870613E-3</v>
      </c>
      <c r="K144" s="530">
        <v>0.96087770808840012</v>
      </c>
    </row>
    <row r="145" spans="1:11">
      <c r="A145" t="s">
        <v>1713</v>
      </c>
      <c r="B145" t="s">
        <v>187</v>
      </c>
      <c r="C145" t="s">
        <v>1712</v>
      </c>
      <c r="D145" t="s">
        <v>1711</v>
      </c>
      <c r="E145" t="s">
        <v>186</v>
      </c>
      <c r="F145" t="s">
        <v>23</v>
      </c>
      <c r="G145">
        <v>2000000</v>
      </c>
      <c r="H145" t="s">
        <v>1680</v>
      </c>
      <c r="I145" t="s">
        <v>1710</v>
      </c>
      <c r="J145" s="530">
        <v>1.2252440901870613E-3</v>
      </c>
      <c r="K145" s="530">
        <v>0.96210295217858721</v>
      </c>
    </row>
    <row r="146" spans="1:11">
      <c r="A146" t="s">
        <v>1709</v>
      </c>
      <c r="B146" t="s">
        <v>189</v>
      </c>
      <c r="C146" t="s">
        <v>1708</v>
      </c>
      <c r="D146" t="s">
        <v>1197</v>
      </c>
      <c r="E146" t="s">
        <v>192</v>
      </c>
      <c r="F146" t="s">
        <v>171</v>
      </c>
      <c r="G146">
        <v>2000000</v>
      </c>
      <c r="H146" t="s">
        <v>1447</v>
      </c>
      <c r="I146" t="s">
        <v>1707</v>
      </c>
      <c r="J146" s="530">
        <v>1.2252440901870613E-3</v>
      </c>
      <c r="K146" s="530">
        <v>0.96332819626877431</v>
      </c>
    </row>
    <row r="147" spans="1:11">
      <c r="A147" t="s">
        <v>1885</v>
      </c>
      <c r="B147" t="s">
        <v>189</v>
      </c>
      <c r="C147" t="s">
        <v>1886</v>
      </c>
      <c r="D147" t="s">
        <v>1197</v>
      </c>
      <c r="E147" t="s">
        <v>192</v>
      </c>
      <c r="F147" t="s">
        <v>171</v>
      </c>
      <c r="G147">
        <v>2000000</v>
      </c>
      <c r="H147" t="s">
        <v>1742</v>
      </c>
      <c r="I147" t="s">
        <v>1872</v>
      </c>
      <c r="J147" s="530">
        <v>1.2252440901870613E-3</v>
      </c>
      <c r="K147" s="530">
        <v>0.9645534403589614</v>
      </c>
    </row>
    <row r="148" spans="1:11">
      <c r="A148" t="s">
        <v>1887</v>
      </c>
      <c r="B148" t="s">
        <v>189</v>
      </c>
      <c r="C148" t="s">
        <v>1888</v>
      </c>
      <c r="D148" t="s">
        <v>1197</v>
      </c>
      <c r="E148" t="s">
        <v>192</v>
      </c>
      <c r="F148" t="s">
        <v>171</v>
      </c>
      <c r="G148">
        <v>2000000</v>
      </c>
      <c r="H148" t="s">
        <v>1742</v>
      </c>
      <c r="I148" t="s">
        <v>1872</v>
      </c>
      <c r="J148" s="530">
        <v>1.2252440901870613E-3</v>
      </c>
      <c r="K148" s="530">
        <v>0.96577868444914849</v>
      </c>
    </row>
    <row r="149" spans="1:11">
      <c r="A149" t="s">
        <v>1889</v>
      </c>
      <c r="B149" t="s">
        <v>189</v>
      </c>
      <c r="C149" t="s">
        <v>1890</v>
      </c>
      <c r="D149" t="s">
        <v>1197</v>
      </c>
      <c r="E149" t="s">
        <v>192</v>
      </c>
      <c r="F149" t="s">
        <v>171</v>
      </c>
      <c r="G149">
        <v>2000000</v>
      </c>
      <c r="H149" t="s">
        <v>1743</v>
      </c>
      <c r="I149" t="s">
        <v>1884</v>
      </c>
      <c r="J149" s="530">
        <v>1.2252440901870613E-3</v>
      </c>
      <c r="K149" s="530">
        <v>0.96700392853933559</v>
      </c>
    </row>
    <row r="150" spans="1:11">
      <c r="A150" t="s">
        <v>1960</v>
      </c>
      <c r="B150" t="s">
        <v>187</v>
      </c>
      <c r="C150" t="s">
        <v>1961</v>
      </c>
      <c r="D150" t="s">
        <v>1959</v>
      </c>
      <c r="E150" t="s">
        <v>196</v>
      </c>
      <c r="F150" t="s">
        <v>22</v>
      </c>
      <c r="G150">
        <v>2000000</v>
      </c>
      <c r="H150" t="s">
        <v>1905</v>
      </c>
      <c r="I150" t="s">
        <v>2280</v>
      </c>
      <c r="J150" s="530">
        <v>1.2252440901870613E-3</v>
      </c>
      <c r="K150" s="530">
        <v>0.96822917262952268</v>
      </c>
    </row>
    <row r="151" spans="1:11">
      <c r="A151" t="s">
        <v>2186</v>
      </c>
      <c r="B151" t="s">
        <v>187</v>
      </c>
      <c r="C151" t="s">
        <v>2187</v>
      </c>
      <c r="D151" t="s">
        <v>2073</v>
      </c>
      <c r="E151" t="s">
        <v>196</v>
      </c>
      <c r="F151" t="s">
        <v>22</v>
      </c>
      <c r="G151">
        <v>2000000</v>
      </c>
      <c r="H151" t="s">
        <v>2046</v>
      </c>
      <c r="I151" t="s">
        <v>1632</v>
      </c>
      <c r="J151" s="530">
        <v>1.2252440901870613E-3</v>
      </c>
      <c r="K151" s="530">
        <v>0.96945441671970978</v>
      </c>
    </row>
    <row r="152" spans="1:11">
      <c r="A152" t="s">
        <v>2481</v>
      </c>
      <c r="B152" t="s">
        <v>191</v>
      </c>
      <c r="C152" t="s">
        <v>2482</v>
      </c>
      <c r="D152" t="s">
        <v>2483</v>
      </c>
      <c r="E152" t="s">
        <v>186</v>
      </c>
      <c r="F152" t="s">
        <v>23</v>
      </c>
      <c r="G152">
        <v>2000000</v>
      </c>
      <c r="H152" t="s">
        <v>2431</v>
      </c>
      <c r="I152" t="s">
        <v>2484</v>
      </c>
      <c r="J152" s="530">
        <v>1.2252440901870613E-3</v>
      </c>
      <c r="K152" s="530">
        <v>0.97067966080989687</v>
      </c>
    </row>
    <row r="153" spans="1:11">
      <c r="A153" t="s">
        <v>1322</v>
      </c>
      <c r="B153" t="s">
        <v>191</v>
      </c>
      <c r="C153" t="s">
        <v>1323</v>
      </c>
      <c r="D153" t="s">
        <v>1324</v>
      </c>
      <c r="E153" t="s">
        <v>186</v>
      </c>
      <c r="F153" t="s">
        <v>22</v>
      </c>
      <c r="G153">
        <v>1750000</v>
      </c>
      <c r="H153" t="s">
        <v>852</v>
      </c>
      <c r="I153" t="s">
        <v>1442</v>
      </c>
      <c r="J153" s="530">
        <v>1.0720885789136786E-3</v>
      </c>
      <c r="K153" s="530">
        <v>0.97175174938881059</v>
      </c>
    </row>
    <row r="154" spans="1:11">
      <c r="A154" t="s">
        <v>1325</v>
      </c>
      <c r="B154" t="s">
        <v>191</v>
      </c>
      <c r="C154" t="s">
        <v>1326</v>
      </c>
      <c r="D154" t="s">
        <v>1324</v>
      </c>
      <c r="E154" t="s">
        <v>186</v>
      </c>
      <c r="F154" t="s">
        <v>22</v>
      </c>
      <c r="G154">
        <v>1750000</v>
      </c>
      <c r="H154" t="s">
        <v>852</v>
      </c>
      <c r="I154" t="s">
        <v>1442</v>
      </c>
      <c r="J154" s="530">
        <v>1.0720885789136786E-3</v>
      </c>
      <c r="K154" s="530">
        <v>0.97282383796772431</v>
      </c>
    </row>
    <row r="155" spans="1:11">
      <c r="A155" t="s">
        <v>1637</v>
      </c>
      <c r="B155" t="s">
        <v>2278</v>
      </c>
      <c r="C155" t="s">
        <v>1638</v>
      </c>
      <c r="D155" t="s">
        <v>1639</v>
      </c>
      <c r="E155" t="s">
        <v>186</v>
      </c>
      <c r="F155" t="s">
        <v>22</v>
      </c>
      <c r="G155">
        <v>1587205</v>
      </c>
      <c r="H155" t="s">
        <v>1587</v>
      </c>
      <c r="I155" t="s">
        <v>1460</v>
      </c>
      <c r="J155" s="530">
        <v>9.7235677308267726E-4</v>
      </c>
      <c r="K155" s="530">
        <v>0.97379619474080703</v>
      </c>
    </row>
    <row r="156" spans="1:11">
      <c r="A156" t="s">
        <v>1327</v>
      </c>
      <c r="B156" t="s">
        <v>191</v>
      </c>
      <c r="C156" t="s">
        <v>1328</v>
      </c>
      <c r="D156" t="s">
        <v>1197</v>
      </c>
      <c r="E156" t="s">
        <v>192</v>
      </c>
      <c r="F156" t="s">
        <v>23</v>
      </c>
      <c r="G156">
        <v>1500000</v>
      </c>
      <c r="H156" t="s">
        <v>918</v>
      </c>
      <c r="I156" t="s">
        <v>1434</v>
      </c>
      <c r="J156" s="530">
        <v>9.1893306764029596E-4</v>
      </c>
      <c r="K156" s="530">
        <v>0.97471512780844738</v>
      </c>
    </row>
    <row r="157" spans="1:11">
      <c r="A157" t="s">
        <v>1333</v>
      </c>
      <c r="B157" t="s">
        <v>188</v>
      </c>
      <c r="C157" t="s">
        <v>1334</v>
      </c>
      <c r="D157" t="s">
        <v>2275</v>
      </c>
      <c r="E157" t="s">
        <v>192</v>
      </c>
      <c r="F157" t="s">
        <v>23</v>
      </c>
      <c r="G157">
        <v>1500000</v>
      </c>
      <c r="H157" t="s">
        <v>918</v>
      </c>
      <c r="I157" t="s">
        <v>1434</v>
      </c>
      <c r="J157" s="530">
        <v>9.1893306764029596E-4</v>
      </c>
      <c r="K157" s="530">
        <v>0.97563406087608773</v>
      </c>
    </row>
    <row r="158" spans="1:11">
      <c r="A158" t="s">
        <v>2294</v>
      </c>
      <c r="B158" t="s">
        <v>191</v>
      </c>
      <c r="C158" t="s">
        <v>1329</v>
      </c>
      <c r="D158" t="s">
        <v>1197</v>
      </c>
      <c r="E158" t="s">
        <v>192</v>
      </c>
      <c r="F158" t="s">
        <v>23</v>
      </c>
      <c r="G158">
        <v>1500000</v>
      </c>
      <c r="H158" t="s">
        <v>893</v>
      </c>
      <c r="I158" t="s">
        <v>1440</v>
      </c>
      <c r="J158" s="530">
        <v>9.1893306764029596E-4</v>
      </c>
      <c r="K158" s="530">
        <v>0.97655299394372808</v>
      </c>
    </row>
    <row r="159" spans="1:11">
      <c r="A159" t="s">
        <v>1337</v>
      </c>
      <c r="B159" t="s">
        <v>187</v>
      </c>
      <c r="C159" t="s">
        <v>1338</v>
      </c>
      <c r="D159" t="s">
        <v>1339</v>
      </c>
      <c r="E159" t="s">
        <v>196</v>
      </c>
      <c r="F159" t="s">
        <v>22</v>
      </c>
      <c r="G159">
        <v>1500000</v>
      </c>
      <c r="H159" t="s">
        <v>817</v>
      </c>
      <c r="I159" t="s">
        <v>1438</v>
      </c>
      <c r="J159" s="530">
        <v>9.1893306764029596E-4</v>
      </c>
      <c r="K159" s="530">
        <v>0.97747192701136842</v>
      </c>
    </row>
    <row r="160" spans="1:11">
      <c r="A160" t="s">
        <v>1330</v>
      </c>
      <c r="B160" t="s">
        <v>187</v>
      </c>
      <c r="C160" t="s">
        <v>1331</v>
      </c>
      <c r="D160" t="s">
        <v>1332</v>
      </c>
      <c r="E160" t="s">
        <v>186</v>
      </c>
      <c r="F160" t="s">
        <v>22</v>
      </c>
      <c r="G160">
        <v>1500000</v>
      </c>
      <c r="H160" t="s">
        <v>565</v>
      </c>
      <c r="I160" t="s">
        <v>1439</v>
      </c>
      <c r="J160" s="530">
        <v>9.1893306764029596E-4</v>
      </c>
      <c r="K160" s="530">
        <v>0.97839086007900877</v>
      </c>
    </row>
    <row r="161" spans="1:11">
      <c r="A161" t="s">
        <v>1335</v>
      </c>
      <c r="B161" t="s">
        <v>191</v>
      </c>
      <c r="C161" t="s">
        <v>1336</v>
      </c>
      <c r="D161" t="s">
        <v>2277</v>
      </c>
      <c r="E161" t="s">
        <v>186</v>
      </c>
      <c r="F161" t="s">
        <v>23</v>
      </c>
      <c r="G161">
        <v>1500000</v>
      </c>
      <c r="H161" t="s">
        <v>541</v>
      </c>
      <c r="I161" t="s">
        <v>1428</v>
      </c>
      <c r="J161" s="530">
        <v>9.1893306764029596E-4</v>
      </c>
      <c r="K161" s="530">
        <v>0.97930979314664912</v>
      </c>
    </row>
    <row r="162" spans="1:11">
      <c r="A162" t="s">
        <v>1640</v>
      </c>
      <c r="B162" t="s">
        <v>2278</v>
      </c>
      <c r="C162" t="s">
        <v>1641</v>
      </c>
      <c r="D162" t="s">
        <v>1639</v>
      </c>
      <c r="E162" t="s">
        <v>186</v>
      </c>
      <c r="F162" t="s">
        <v>22</v>
      </c>
      <c r="G162">
        <v>1500000</v>
      </c>
      <c r="H162" t="s">
        <v>1587</v>
      </c>
      <c r="I162" t="s">
        <v>1460</v>
      </c>
      <c r="J162" s="530">
        <v>9.1893306764029596E-4</v>
      </c>
      <c r="K162" s="530">
        <v>0.98022872621428947</v>
      </c>
    </row>
    <row r="163" spans="1:11">
      <c r="A163" t="s">
        <v>1706</v>
      </c>
      <c r="B163" t="s">
        <v>187</v>
      </c>
      <c r="C163" t="s">
        <v>1705</v>
      </c>
      <c r="D163" t="s">
        <v>1704</v>
      </c>
      <c r="E163" t="s">
        <v>196</v>
      </c>
      <c r="F163" t="s">
        <v>22</v>
      </c>
      <c r="G163">
        <v>1500000</v>
      </c>
      <c r="H163" t="s">
        <v>1703</v>
      </c>
      <c r="I163" t="s">
        <v>1632</v>
      </c>
      <c r="J163" s="530">
        <v>9.1893306764029596E-4</v>
      </c>
      <c r="K163" s="530">
        <v>0.98114765928192982</v>
      </c>
    </row>
    <row r="164" spans="1:11">
      <c r="A164" t="s">
        <v>1891</v>
      </c>
      <c r="B164" t="s">
        <v>189</v>
      </c>
      <c r="C164" t="s">
        <v>1892</v>
      </c>
      <c r="D164" t="s">
        <v>1197</v>
      </c>
      <c r="E164" t="s">
        <v>192</v>
      </c>
      <c r="F164" t="s">
        <v>171</v>
      </c>
      <c r="G164">
        <v>1500000</v>
      </c>
      <c r="H164" t="s">
        <v>1743</v>
      </c>
      <c r="I164" t="s">
        <v>1884</v>
      </c>
      <c r="J164" s="530">
        <v>9.1893306764029596E-4</v>
      </c>
      <c r="K164" s="530">
        <v>0.98206659234957017</v>
      </c>
    </row>
    <row r="165" spans="1:11">
      <c r="A165" t="s">
        <v>1893</v>
      </c>
      <c r="B165" t="s">
        <v>187</v>
      </c>
      <c r="C165" t="s">
        <v>1894</v>
      </c>
      <c r="D165" t="s">
        <v>1704</v>
      </c>
      <c r="E165" t="s">
        <v>196</v>
      </c>
      <c r="F165" t="s">
        <v>22</v>
      </c>
      <c r="G165">
        <v>1500000</v>
      </c>
      <c r="H165" t="s">
        <v>1747</v>
      </c>
      <c r="I165" t="s">
        <v>1632</v>
      </c>
      <c r="J165" s="530">
        <v>9.1893306764029596E-4</v>
      </c>
      <c r="K165" s="530">
        <v>0.98298552541721052</v>
      </c>
    </row>
    <row r="166" spans="1:11">
      <c r="A166" t="s">
        <v>1340</v>
      </c>
      <c r="B166" t="s">
        <v>191</v>
      </c>
      <c r="C166" t="s">
        <v>1341</v>
      </c>
      <c r="D166" t="s">
        <v>1342</v>
      </c>
      <c r="E166" t="s">
        <v>186</v>
      </c>
      <c r="F166" t="s">
        <v>23</v>
      </c>
      <c r="G166">
        <v>1050000</v>
      </c>
      <c r="H166" t="s">
        <v>579</v>
      </c>
      <c r="I166" t="s">
        <v>1437</v>
      </c>
      <c r="J166" s="530">
        <v>6.4325314734820719E-4</v>
      </c>
      <c r="K166" s="530">
        <v>0.98362877856455877</v>
      </c>
    </row>
    <row r="167" spans="1:11">
      <c r="A167" t="s">
        <v>1350</v>
      </c>
      <c r="B167" t="s">
        <v>187</v>
      </c>
      <c r="C167" t="s">
        <v>1351</v>
      </c>
      <c r="D167" t="s">
        <v>1352</v>
      </c>
      <c r="E167" t="s">
        <v>186</v>
      </c>
      <c r="F167" t="s">
        <v>23</v>
      </c>
      <c r="G167">
        <v>1000000</v>
      </c>
      <c r="H167" t="s">
        <v>993</v>
      </c>
      <c r="I167" t="s">
        <v>1436</v>
      </c>
      <c r="J167" s="530">
        <v>6.1262204509353064E-4</v>
      </c>
      <c r="K167" s="530">
        <v>0.98424140060965226</v>
      </c>
    </row>
    <row r="168" spans="1:11">
      <c r="A168" t="s">
        <v>1343</v>
      </c>
      <c r="B168" t="s">
        <v>191</v>
      </c>
      <c r="C168" t="s">
        <v>1344</v>
      </c>
      <c r="D168" t="s">
        <v>1197</v>
      </c>
      <c r="E168" t="s">
        <v>192</v>
      </c>
      <c r="F168" t="s">
        <v>23</v>
      </c>
      <c r="G168">
        <v>1000000</v>
      </c>
      <c r="H168" t="s">
        <v>918</v>
      </c>
      <c r="I168" t="s">
        <v>1434</v>
      </c>
      <c r="J168" s="530">
        <v>6.1262204509353064E-4</v>
      </c>
      <c r="K168" s="530">
        <v>0.98485402265474575</v>
      </c>
    </row>
    <row r="169" spans="1:11">
      <c r="A169" t="s">
        <v>1357</v>
      </c>
      <c r="B169" t="s">
        <v>188</v>
      </c>
      <c r="C169" t="s">
        <v>1358</v>
      </c>
      <c r="D169" t="s">
        <v>2275</v>
      </c>
      <c r="E169" t="s">
        <v>192</v>
      </c>
      <c r="F169" t="s">
        <v>23</v>
      </c>
      <c r="G169">
        <v>1000000</v>
      </c>
      <c r="H169" t="s">
        <v>918</v>
      </c>
      <c r="I169" t="s">
        <v>1434</v>
      </c>
      <c r="J169" s="530">
        <v>6.1262204509353064E-4</v>
      </c>
      <c r="K169" s="530">
        <v>0.98546664469983924</v>
      </c>
    </row>
    <row r="170" spans="1:11">
      <c r="A170" t="s">
        <v>1359</v>
      </c>
      <c r="B170" t="s">
        <v>188</v>
      </c>
      <c r="C170" t="s">
        <v>1360</v>
      </c>
      <c r="D170" t="s">
        <v>2275</v>
      </c>
      <c r="E170" t="s">
        <v>192</v>
      </c>
      <c r="F170" t="s">
        <v>23</v>
      </c>
      <c r="G170">
        <v>1000000</v>
      </c>
      <c r="H170" t="s">
        <v>918</v>
      </c>
      <c r="I170" t="s">
        <v>1434</v>
      </c>
      <c r="J170" s="530">
        <v>6.1262204509353064E-4</v>
      </c>
      <c r="K170" s="530">
        <v>0.98607926674493274</v>
      </c>
    </row>
    <row r="171" spans="1:11">
      <c r="A171" t="s">
        <v>1355</v>
      </c>
      <c r="B171" t="s">
        <v>187</v>
      </c>
      <c r="C171" t="s">
        <v>1356</v>
      </c>
      <c r="D171" t="s">
        <v>1332</v>
      </c>
      <c r="E171" t="s">
        <v>186</v>
      </c>
      <c r="F171" t="s">
        <v>22</v>
      </c>
      <c r="G171">
        <v>1000000</v>
      </c>
      <c r="H171" t="s">
        <v>918</v>
      </c>
      <c r="I171" t="s">
        <v>1434</v>
      </c>
      <c r="J171" s="530">
        <v>6.1262204509353064E-4</v>
      </c>
      <c r="K171" s="530">
        <v>0.98669188879002623</v>
      </c>
    </row>
    <row r="172" spans="1:11">
      <c r="A172" t="s">
        <v>1365</v>
      </c>
      <c r="B172" t="s">
        <v>191</v>
      </c>
      <c r="C172" t="s">
        <v>1366</v>
      </c>
      <c r="D172" t="s">
        <v>1315</v>
      </c>
      <c r="E172" t="s">
        <v>186</v>
      </c>
      <c r="F172" t="s">
        <v>22</v>
      </c>
      <c r="G172">
        <v>1000000</v>
      </c>
      <c r="H172" t="s">
        <v>691</v>
      </c>
      <c r="I172" t="s">
        <v>1431</v>
      </c>
      <c r="J172" s="530">
        <v>6.1262204509353064E-4</v>
      </c>
      <c r="K172" s="530">
        <v>0.98730451083511972</v>
      </c>
    </row>
    <row r="173" spans="1:11">
      <c r="A173" t="s">
        <v>1363</v>
      </c>
      <c r="B173" t="s">
        <v>188</v>
      </c>
      <c r="C173" t="s">
        <v>1364</v>
      </c>
      <c r="D173" t="s">
        <v>2276</v>
      </c>
      <c r="E173" t="s">
        <v>186</v>
      </c>
      <c r="F173" t="s">
        <v>22</v>
      </c>
      <c r="G173">
        <v>1000000</v>
      </c>
      <c r="H173" t="s">
        <v>677</v>
      </c>
      <c r="I173" t="s">
        <v>1432</v>
      </c>
      <c r="J173" s="530">
        <v>6.1262204509353064E-4</v>
      </c>
      <c r="K173" s="530">
        <v>0.98791713288021321</v>
      </c>
    </row>
    <row r="174" spans="1:11">
      <c r="A174" t="s">
        <v>1370</v>
      </c>
      <c r="B174" t="s">
        <v>191</v>
      </c>
      <c r="C174" t="s">
        <v>1371</v>
      </c>
      <c r="D174" t="s">
        <v>2277</v>
      </c>
      <c r="E174" t="s">
        <v>186</v>
      </c>
      <c r="F174" t="s">
        <v>23</v>
      </c>
      <c r="G174">
        <v>1000000</v>
      </c>
      <c r="H174" t="s">
        <v>541</v>
      </c>
      <c r="I174" t="s">
        <v>1428</v>
      </c>
      <c r="J174" s="530">
        <v>6.1262204509353064E-4</v>
      </c>
      <c r="K174" s="530">
        <v>0.9885297549253067</v>
      </c>
    </row>
    <row r="175" spans="1:11">
      <c r="A175" t="s">
        <v>1372</v>
      </c>
      <c r="B175" t="s">
        <v>191</v>
      </c>
      <c r="C175" t="s">
        <v>1373</v>
      </c>
      <c r="D175" t="s">
        <v>2277</v>
      </c>
      <c r="E175" t="s">
        <v>186</v>
      </c>
      <c r="F175" t="s">
        <v>23</v>
      </c>
      <c r="G175">
        <v>1000000</v>
      </c>
      <c r="H175" t="s">
        <v>476</v>
      </c>
      <c r="I175" t="s">
        <v>1427</v>
      </c>
      <c r="J175" s="530">
        <v>6.1262204509353064E-4</v>
      </c>
      <c r="K175" s="530">
        <v>0.98914237697040019</v>
      </c>
    </row>
    <row r="176" spans="1:11">
      <c r="A176" t="s">
        <v>1374</v>
      </c>
      <c r="B176" t="s">
        <v>191</v>
      </c>
      <c r="C176" t="s">
        <v>1375</v>
      </c>
      <c r="D176" t="s">
        <v>2277</v>
      </c>
      <c r="E176" t="s">
        <v>186</v>
      </c>
      <c r="F176" t="s">
        <v>23</v>
      </c>
      <c r="G176">
        <v>1000000</v>
      </c>
      <c r="H176" t="s">
        <v>476</v>
      </c>
      <c r="I176" t="s">
        <v>1427</v>
      </c>
      <c r="J176" s="530">
        <v>6.1262204509353064E-4</v>
      </c>
      <c r="K176" s="530">
        <v>0.98975499901549369</v>
      </c>
    </row>
    <row r="177" spans="1:11">
      <c r="A177" t="s">
        <v>1345</v>
      </c>
      <c r="B177" t="s">
        <v>185</v>
      </c>
      <c r="C177" t="s">
        <v>1346</v>
      </c>
      <c r="D177" t="s">
        <v>1238</v>
      </c>
      <c r="E177" t="s">
        <v>186</v>
      </c>
      <c r="F177" t="s">
        <v>23</v>
      </c>
      <c r="G177">
        <v>1000000</v>
      </c>
      <c r="H177" t="s">
        <v>1162</v>
      </c>
      <c r="I177" t="s">
        <v>1421</v>
      </c>
      <c r="J177" s="530">
        <v>6.1262204509353064E-4</v>
      </c>
      <c r="K177" s="530">
        <v>0.99036762106058718</v>
      </c>
    </row>
    <row r="178" spans="1:11">
      <c r="A178" t="s">
        <v>1347</v>
      </c>
      <c r="B178" t="s">
        <v>185</v>
      </c>
      <c r="C178" t="s">
        <v>1348</v>
      </c>
      <c r="D178" t="s">
        <v>1238</v>
      </c>
      <c r="E178" t="s">
        <v>186</v>
      </c>
      <c r="F178" t="s">
        <v>23</v>
      </c>
      <c r="G178">
        <v>1000000</v>
      </c>
      <c r="H178" t="s">
        <v>1162</v>
      </c>
      <c r="I178" t="s">
        <v>1421</v>
      </c>
      <c r="J178" s="530">
        <v>6.1262204509353064E-4</v>
      </c>
      <c r="K178" s="530">
        <v>0.99098024310568067</v>
      </c>
    </row>
    <row r="179" spans="1:11">
      <c r="A179" t="s">
        <v>2295</v>
      </c>
      <c r="B179" t="s">
        <v>185</v>
      </c>
      <c r="C179" t="s">
        <v>1349</v>
      </c>
      <c r="D179" t="s">
        <v>1238</v>
      </c>
      <c r="E179" t="s">
        <v>186</v>
      </c>
      <c r="F179" t="s">
        <v>23</v>
      </c>
      <c r="G179">
        <v>1000000</v>
      </c>
      <c r="H179" t="s">
        <v>1162</v>
      </c>
      <c r="I179" t="s">
        <v>1421</v>
      </c>
      <c r="J179" s="530">
        <v>6.1262204509353064E-4</v>
      </c>
      <c r="K179" s="530">
        <v>0.99159286515077416</v>
      </c>
    </row>
    <row r="180" spans="1:11">
      <c r="A180" t="s">
        <v>1367</v>
      </c>
      <c r="B180" t="s">
        <v>185</v>
      </c>
      <c r="C180" t="s">
        <v>1368</v>
      </c>
      <c r="D180" t="s">
        <v>1369</v>
      </c>
      <c r="E180" t="s">
        <v>186</v>
      </c>
      <c r="F180" t="s">
        <v>23</v>
      </c>
      <c r="G180">
        <v>1000000</v>
      </c>
      <c r="H180" t="s">
        <v>1168</v>
      </c>
      <c r="I180" t="s">
        <v>1429</v>
      </c>
      <c r="J180" s="530">
        <v>6.1262204509353064E-4</v>
      </c>
      <c r="K180" s="530">
        <v>0.99220548719586765</v>
      </c>
    </row>
    <row r="181" spans="1:11">
      <c r="A181" t="s">
        <v>1353</v>
      </c>
      <c r="B181" t="s">
        <v>191</v>
      </c>
      <c r="C181" t="s">
        <v>1354</v>
      </c>
      <c r="D181" t="s">
        <v>2281</v>
      </c>
      <c r="E181" t="s">
        <v>186</v>
      </c>
      <c r="F181" t="s">
        <v>23</v>
      </c>
      <c r="G181">
        <v>1000000</v>
      </c>
      <c r="H181" t="s">
        <v>1180</v>
      </c>
      <c r="I181" t="s">
        <v>1435</v>
      </c>
      <c r="J181" s="530">
        <v>6.1262204509353064E-4</v>
      </c>
      <c r="K181" s="530">
        <v>0.99281810924096114</v>
      </c>
    </row>
    <row r="182" spans="1:11">
      <c r="A182" t="s">
        <v>1361</v>
      </c>
      <c r="B182" t="s">
        <v>188</v>
      </c>
      <c r="C182" t="s">
        <v>1362</v>
      </c>
      <c r="D182" t="s">
        <v>1270</v>
      </c>
      <c r="E182" t="s">
        <v>186</v>
      </c>
      <c r="F182" t="s">
        <v>22</v>
      </c>
      <c r="G182">
        <v>1000000</v>
      </c>
      <c r="H182" t="s">
        <v>1186</v>
      </c>
      <c r="I182" t="s">
        <v>1433</v>
      </c>
      <c r="J182" s="530">
        <v>6.1262204509353064E-4</v>
      </c>
      <c r="K182" s="530">
        <v>0.99343073128605464</v>
      </c>
    </row>
    <row r="183" spans="1:11">
      <c r="A183" t="s">
        <v>1702</v>
      </c>
      <c r="B183" t="s">
        <v>185</v>
      </c>
      <c r="C183" t="s">
        <v>1649</v>
      </c>
      <c r="D183" t="s">
        <v>1650</v>
      </c>
      <c r="E183" t="s">
        <v>186</v>
      </c>
      <c r="F183" t="s">
        <v>22</v>
      </c>
      <c r="G183">
        <v>1000000</v>
      </c>
      <c r="H183" t="s">
        <v>1651</v>
      </c>
      <c r="I183" t="s">
        <v>1652</v>
      </c>
      <c r="J183" s="530">
        <v>6.1262204509353064E-4</v>
      </c>
      <c r="K183" s="530">
        <v>0.99404335333114813</v>
      </c>
    </row>
    <row r="184" spans="1:11">
      <c r="A184" t="s">
        <v>1895</v>
      </c>
      <c r="B184" t="s">
        <v>189</v>
      </c>
      <c r="C184" t="s">
        <v>1896</v>
      </c>
      <c r="D184" t="s">
        <v>1897</v>
      </c>
      <c r="E184" t="s">
        <v>186</v>
      </c>
      <c r="F184" t="s">
        <v>170</v>
      </c>
      <c r="G184">
        <v>1000000</v>
      </c>
      <c r="H184" t="s">
        <v>1471</v>
      </c>
      <c r="I184" t="s">
        <v>1707</v>
      </c>
      <c r="J184" s="530">
        <v>6.1262204509353064E-4</v>
      </c>
      <c r="K184" s="530">
        <v>0.99465597537624162</v>
      </c>
    </row>
    <row r="185" spans="1:11">
      <c r="A185" t="s">
        <v>2008</v>
      </c>
      <c r="B185" t="s">
        <v>189</v>
      </c>
      <c r="C185" t="s">
        <v>2009</v>
      </c>
      <c r="D185" t="s">
        <v>1897</v>
      </c>
      <c r="E185" t="s">
        <v>186</v>
      </c>
      <c r="F185" t="s">
        <v>170</v>
      </c>
      <c r="G185">
        <v>1000000</v>
      </c>
      <c r="H185" t="s">
        <v>1981</v>
      </c>
      <c r="I185" t="s">
        <v>2010</v>
      </c>
      <c r="J185" s="530">
        <v>6.1262204509353064E-4</v>
      </c>
      <c r="K185" s="530">
        <v>0.99526859742133511</v>
      </c>
    </row>
    <row r="186" spans="1:11">
      <c r="A186" t="s">
        <v>2082</v>
      </c>
      <c r="B186" t="s">
        <v>187</v>
      </c>
      <c r="C186" t="s">
        <v>2083</v>
      </c>
      <c r="D186" t="s">
        <v>2084</v>
      </c>
      <c r="E186" t="s">
        <v>186</v>
      </c>
      <c r="F186" t="s">
        <v>22</v>
      </c>
      <c r="G186">
        <v>1000000</v>
      </c>
      <c r="H186" t="s">
        <v>2018</v>
      </c>
      <c r="I186" t="s">
        <v>2085</v>
      </c>
      <c r="J186" s="530">
        <v>6.1262204509353064E-4</v>
      </c>
      <c r="K186" s="530">
        <v>0.9958812194664286</v>
      </c>
    </row>
    <row r="187" spans="1:11">
      <c r="A187" t="s">
        <v>1376</v>
      </c>
      <c r="B187" t="s">
        <v>191</v>
      </c>
      <c r="C187" t="s">
        <v>1377</v>
      </c>
      <c r="D187" t="s">
        <v>1378</v>
      </c>
      <c r="E187" t="s">
        <v>186</v>
      </c>
      <c r="F187" t="s">
        <v>23</v>
      </c>
      <c r="G187">
        <v>920000</v>
      </c>
      <c r="H187" t="s">
        <v>628</v>
      </c>
      <c r="I187" t="s">
        <v>1426</v>
      </c>
      <c r="J187" s="530">
        <v>5.6361228148604813E-4</v>
      </c>
      <c r="K187" s="530">
        <v>0.99644483174791465</v>
      </c>
    </row>
    <row r="188" spans="1:11">
      <c r="A188" t="s">
        <v>1379</v>
      </c>
      <c r="B188" t="s">
        <v>191</v>
      </c>
      <c r="C188" t="s">
        <v>1380</v>
      </c>
      <c r="D188" t="s">
        <v>1381</v>
      </c>
      <c r="E188" t="s">
        <v>186</v>
      </c>
      <c r="F188" t="s">
        <v>22</v>
      </c>
      <c r="G188">
        <v>850000</v>
      </c>
      <c r="H188" t="s">
        <v>831</v>
      </c>
      <c r="I188" t="s">
        <v>1425</v>
      </c>
      <c r="J188" s="530">
        <v>5.2072873832950098E-4</v>
      </c>
      <c r="K188" s="530">
        <v>0.99696556048624418</v>
      </c>
    </row>
    <row r="189" spans="1:11">
      <c r="A189" t="s">
        <v>1383</v>
      </c>
      <c r="B189" t="s">
        <v>191</v>
      </c>
      <c r="C189" t="s">
        <v>1384</v>
      </c>
      <c r="D189" t="s">
        <v>1385</v>
      </c>
      <c r="E189" t="s">
        <v>186</v>
      </c>
      <c r="F189" t="s">
        <v>23</v>
      </c>
      <c r="G189">
        <v>600000</v>
      </c>
      <c r="H189" t="s">
        <v>1181</v>
      </c>
      <c r="I189" t="s">
        <v>1422</v>
      </c>
      <c r="J189" s="530">
        <v>3.6757322705611837E-4</v>
      </c>
      <c r="K189" s="530">
        <v>0.99733313371330035</v>
      </c>
    </row>
    <row r="190" spans="1:11">
      <c r="A190" t="s">
        <v>1393</v>
      </c>
      <c r="B190" t="s">
        <v>188</v>
      </c>
      <c r="C190" t="s">
        <v>1394</v>
      </c>
      <c r="D190" t="s">
        <v>1395</v>
      </c>
      <c r="E190" t="s">
        <v>186</v>
      </c>
      <c r="F190" t="s">
        <v>23</v>
      </c>
      <c r="G190">
        <v>500000</v>
      </c>
      <c r="H190" t="s">
        <v>895</v>
      </c>
      <c r="I190" t="s">
        <v>1418</v>
      </c>
      <c r="J190" s="530">
        <v>3.0631102254676532E-4</v>
      </c>
      <c r="K190" s="530">
        <v>0.99763944473584709</v>
      </c>
    </row>
    <row r="191" spans="1:11">
      <c r="A191" t="s">
        <v>1396</v>
      </c>
      <c r="B191" t="s">
        <v>188</v>
      </c>
      <c r="C191" t="s">
        <v>1397</v>
      </c>
      <c r="D191" t="s">
        <v>1398</v>
      </c>
      <c r="E191" t="s">
        <v>186</v>
      </c>
      <c r="F191" t="s">
        <v>23</v>
      </c>
      <c r="G191">
        <v>500000</v>
      </c>
      <c r="H191" t="s">
        <v>601</v>
      </c>
      <c r="I191" t="s">
        <v>1417</v>
      </c>
      <c r="J191" s="530">
        <v>3.0631102254676532E-4</v>
      </c>
      <c r="K191" s="530">
        <v>0.99794575575839384</v>
      </c>
    </row>
    <row r="192" spans="1:11">
      <c r="A192" t="s">
        <v>1390</v>
      </c>
      <c r="B192" t="s">
        <v>188</v>
      </c>
      <c r="C192" t="s">
        <v>1391</v>
      </c>
      <c r="D192" t="s">
        <v>1392</v>
      </c>
      <c r="E192" t="s">
        <v>186</v>
      </c>
      <c r="F192" t="s">
        <v>23</v>
      </c>
      <c r="G192">
        <v>500000</v>
      </c>
      <c r="H192" t="s">
        <v>548</v>
      </c>
      <c r="I192" t="s">
        <v>1419</v>
      </c>
      <c r="J192" s="530">
        <v>3.0631102254676532E-4</v>
      </c>
      <c r="K192" s="530">
        <v>0.99825206678094058</v>
      </c>
    </row>
    <row r="193" spans="1:11">
      <c r="A193" t="s">
        <v>1386</v>
      </c>
      <c r="B193" t="s">
        <v>185</v>
      </c>
      <c r="C193" t="s">
        <v>1387</v>
      </c>
      <c r="D193" t="s">
        <v>1238</v>
      </c>
      <c r="E193" t="s">
        <v>186</v>
      </c>
      <c r="F193" t="s">
        <v>23</v>
      </c>
      <c r="G193">
        <v>500000</v>
      </c>
      <c r="H193" t="s">
        <v>1162</v>
      </c>
      <c r="I193" t="s">
        <v>1421</v>
      </c>
      <c r="J193" s="530">
        <v>3.0631102254676532E-4</v>
      </c>
      <c r="K193" s="530">
        <v>0.99855837780348733</v>
      </c>
    </row>
    <row r="194" spans="1:11">
      <c r="A194" t="s">
        <v>1388</v>
      </c>
      <c r="B194" t="s">
        <v>185</v>
      </c>
      <c r="C194" t="s">
        <v>1389</v>
      </c>
      <c r="D194" t="s">
        <v>1238</v>
      </c>
      <c r="E194" t="s">
        <v>186</v>
      </c>
      <c r="F194" t="s">
        <v>23</v>
      </c>
      <c r="G194">
        <v>500000</v>
      </c>
      <c r="H194" t="s">
        <v>1162</v>
      </c>
      <c r="I194" t="s">
        <v>1421</v>
      </c>
      <c r="J194" s="530">
        <v>3.0631102254676532E-4</v>
      </c>
      <c r="K194" s="530">
        <v>0.99886468882603408</v>
      </c>
    </row>
    <row r="195" spans="1:11">
      <c r="A195" t="s">
        <v>2188</v>
      </c>
      <c r="B195" t="s">
        <v>189</v>
      </c>
      <c r="C195" t="s">
        <v>2189</v>
      </c>
      <c r="D195" t="s">
        <v>1382</v>
      </c>
      <c r="E195" t="s">
        <v>186</v>
      </c>
      <c r="F195" t="s">
        <v>171</v>
      </c>
      <c r="G195">
        <v>500000</v>
      </c>
      <c r="H195" t="s">
        <v>2042</v>
      </c>
      <c r="I195" t="s">
        <v>2190</v>
      </c>
      <c r="J195" s="530">
        <v>3.0631102254676532E-4</v>
      </c>
      <c r="K195" s="530">
        <v>0.99917099984858082</v>
      </c>
    </row>
    <row r="196" spans="1:11">
      <c r="A196" t="s">
        <v>1399</v>
      </c>
      <c r="B196" t="s">
        <v>191</v>
      </c>
      <c r="C196" t="s">
        <v>1400</v>
      </c>
      <c r="D196" t="s">
        <v>1401</v>
      </c>
      <c r="E196" t="s">
        <v>186</v>
      </c>
      <c r="F196" t="s">
        <v>23</v>
      </c>
      <c r="G196">
        <v>480000</v>
      </c>
      <c r="H196" t="s">
        <v>996</v>
      </c>
      <c r="I196" t="s">
        <v>1416</v>
      </c>
      <c r="J196" s="530">
        <v>2.9405858164489472E-4</v>
      </c>
      <c r="K196" s="530">
        <v>0.99946505843022571</v>
      </c>
    </row>
    <row r="197" spans="1:11">
      <c r="A197" t="s">
        <v>1402</v>
      </c>
      <c r="B197" t="s">
        <v>191</v>
      </c>
      <c r="C197" t="s">
        <v>1403</v>
      </c>
      <c r="D197" t="s">
        <v>2282</v>
      </c>
      <c r="E197" t="s">
        <v>186</v>
      </c>
      <c r="F197" t="s">
        <v>23</v>
      </c>
      <c r="G197">
        <v>300000</v>
      </c>
      <c r="H197" t="s">
        <v>582</v>
      </c>
      <c r="I197" t="s">
        <v>1415</v>
      </c>
      <c r="J197" s="530">
        <v>1.8378661352805919E-4</v>
      </c>
      <c r="K197" s="530">
        <v>0.99964884504375373</v>
      </c>
    </row>
    <row r="198" spans="1:11">
      <c r="A198" t="s">
        <v>1404</v>
      </c>
      <c r="B198" t="s">
        <v>187</v>
      </c>
      <c r="C198" t="s">
        <v>1405</v>
      </c>
      <c r="D198" t="s">
        <v>1406</v>
      </c>
      <c r="E198" t="s">
        <v>186</v>
      </c>
      <c r="F198" t="s">
        <v>23</v>
      </c>
      <c r="G198">
        <v>240000</v>
      </c>
      <c r="H198" t="s">
        <v>701</v>
      </c>
      <c r="I198" t="s">
        <v>1413</v>
      </c>
      <c r="J198" s="530">
        <v>1.4702929082244736E-4</v>
      </c>
      <c r="K198" s="530">
        <v>0.99979587433457617</v>
      </c>
    </row>
    <row r="199" spans="1:11">
      <c r="A199" t="s">
        <v>1407</v>
      </c>
      <c r="B199" t="s">
        <v>187</v>
      </c>
      <c r="C199" t="s">
        <v>1408</v>
      </c>
      <c r="D199" t="s">
        <v>1409</v>
      </c>
      <c r="E199" t="s">
        <v>186</v>
      </c>
      <c r="F199" t="s">
        <v>23</v>
      </c>
      <c r="G199">
        <v>200000</v>
      </c>
      <c r="H199" t="s">
        <v>547</v>
      </c>
      <c r="I199" t="s">
        <v>1412</v>
      </c>
      <c r="J199" s="530">
        <v>1.2252440901870613E-4</v>
      </c>
      <c r="K199" s="530">
        <v>0.99991839874359489</v>
      </c>
    </row>
    <row r="200" spans="1:11">
      <c r="A200" t="s">
        <v>1579</v>
      </c>
      <c r="B200" t="s">
        <v>1556</v>
      </c>
      <c r="C200" t="s">
        <v>1580</v>
      </c>
      <c r="D200" t="s">
        <v>1581</v>
      </c>
      <c r="E200" t="s">
        <v>186</v>
      </c>
      <c r="F200" t="s">
        <v>22</v>
      </c>
      <c r="G200">
        <v>133200</v>
      </c>
      <c r="H200" t="s">
        <v>1553</v>
      </c>
      <c r="I200" t="s">
        <v>1582</v>
      </c>
      <c r="J200" s="530">
        <v>8.1601256406458274E-5</v>
      </c>
      <c r="K200" s="530">
        <v>1.0000000000000013</v>
      </c>
    </row>
    <row r="201" spans="1:11">
      <c r="J201" s="543"/>
      <c r="K201" s="544"/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B18"/>
  <sheetViews>
    <sheetView rightToLeft="1" topLeftCell="G10" workbookViewId="0">
      <selection activeCell="Q24" sqref="Q24"/>
    </sheetView>
  </sheetViews>
  <sheetFormatPr defaultColWidth="9.140625" defaultRowHeight="15"/>
  <cols>
    <col min="1" max="1" width="12.85546875" style="29" bestFit="1" customWidth="1"/>
    <col min="2" max="2" width="9.140625" style="29" customWidth="1"/>
    <col min="3" max="3" width="12.85546875" style="29" customWidth="1"/>
    <col min="4" max="4" width="12" style="29" customWidth="1"/>
    <col min="5" max="5" width="12.42578125" style="29" customWidth="1"/>
    <col min="6" max="6" width="7.85546875" style="29" customWidth="1"/>
    <col min="7" max="7" width="9.140625" style="29" customWidth="1"/>
    <col min="8" max="16384" width="9.140625" style="29"/>
  </cols>
  <sheetData>
    <row r="1" spans="1:28">
      <c r="A1" s="754" t="s">
        <v>99</v>
      </c>
      <c r="B1" s="755" t="s">
        <v>1</v>
      </c>
      <c r="C1" s="755" t="s">
        <v>2</v>
      </c>
      <c r="D1" s="755" t="s">
        <v>3</v>
      </c>
      <c r="E1" s="755" t="s">
        <v>4</v>
      </c>
      <c r="F1" s="755" t="s">
        <v>5</v>
      </c>
      <c r="G1" s="755" t="s">
        <v>6</v>
      </c>
      <c r="H1" s="755" t="s">
        <v>7</v>
      </c>
      <c r="I1" s="755" t="s">
        <v>8</v>
      </c>
      <c r="J1" s="755" t="s">
        <v>9</v>
      </c>
      <c r="K1" s="755" t="s">
        <v>10</v>
      </c>
      <c r="L1" s="755" t="s">
        <v>11</v>
      </c>
      <c r="M1" s="755" t="s">
        <v>12</v>
      </c>
      <c r="N1" s="755" t="s">
        <v>330</v>
      </c>
      <c r="O1" s="755" t="s">
        <v>1134</v>
      </c>
      <c r="P1" s="755" t="s">
        <v>1508</v>
      </c>
      <c r="Q1" s="755" t="s">
        <v>1537</v>
      </c>
      <c r="R1" s="755" t="s">
        <v>1587</v>
      </c>
      <c r="S1" s="755" t="s">
        <v>1672</v>
      </c>
      <c r="T1" s="755" t="s">
        <v>1673</v>
      </c>
      <c r="U1" s="755" t="s">
        <v>1441</v>
      </c>
      <c r="V1" s="755" t="s">
        <v>1786</v>
      </c>
      <c r="W1" s="755" t="s">
        <v>1898</v>
      </c>
      <c r="X1" s="755" t="s">
        <v>1443</v>
      </c>
      <c r="Y1" s="755" t="s">
        <v>2012</v>
      </c>
      <c r="Z1" s="755" t="s">
        <v>2051</v>
      </c>
      <c r="AA1" s="755" t="s">
        <v>2192</v>
      </c>
      <c r="AB1" s="755" t="s">
        <v>2414</v>
      </c>
    </row>
    <row r="2" spans="1:28">
      <c r="A2" s="758" t="s">
        <v>17</v>
      </c>
      <c r="B2" s="175">
        <v>105142.62933470499</v>
      </c>
      <c r="C2" s="757">
        <v>105607.21689267999</v>
      </c>
      <c r="D2" s="175">
        <v>105765.21833579399</v>
      </c>
      <c r="E2" s="175">
        <v>109759.18484936</v>
      </c>
      <c r="F2" s="175">
        <v>111141.73138762001</v>
      </c>
      <c r="G2" s="175">
        <v>110618.900449126</v>
      </c>
      <c r="H2" s="175">
        <v>111229.60433332399</v>
      </c>
      <c r="I2" s="175">
        <v>110525.69278880001</v>
      </c>
      <c r="J2" s="175">
        <v>110033.79944129501</v>
      </c>
      <c r="K2" s="175">
        <v>113222.92340561999</v>
      </c>
      <c r="L2" s="175">
        <v>113475.4432161</v>
      </c>
      <c r="M2" s="175">
        <v>111456.22162549999</v>
      </c>
      <c r="N2" s="175">
        <v>73805.6826</v>
      </c>
      <c r="O2" s="757">
        <v>73421.959300000002</v>
      </c>
      <c r="P2" s="175">
        <v>73129</v>
      </c>
      <c r="Q2" s="175">
        <v>72543.546300000002</v>
      </c>
      <c r="R2" s="175">
        <v>90850.359349999999</v>
      </c>
      <c r="S2" s="175">
        <v>93987.204549999995</v>
      </c>
      <c r="T2" s="175">
        <v>101881.378813845</v>
      </c>
      <c r="U2" s="175">
        <v>104200.87993784501</v>
      </c>
      <c r="V2" s="175">
        <v>105076.600708645</v>
      </c>
      <c r="W2" s="175">
        <v>104150.277158645</v>
      </c>
      <c r="X2" s="175">
        <v>107728.84043984499</v>
      </c>
      <c r="Y2" s="175">
        <v>108699.77156664499</v>
      </c>
      <c r="Z2" s="175">
        <v>118535.459335045</v>
      </c>
      <c r="AA2" s="175">
        <v>124883.2951894</v>
      </c>
      <c r="AB2" s="175">
        <v>129174.88473580001</v>
      </c>
    </row>
    <row r="3" spans="1:28">
      <c r="A3" s="758" t="s">
        <v>18</v>
      </c>
      <c r="B3" s="175">
        <v>450889.33303385897</v>
      </c>
      <c r="C3" s="757">
        <v>503418.537213812</v>
      </c>
      <c r="D3" s="175">
        <v>533327.06856438098</v>
      </c>
      <c r="E3" s="175">
        <v>528441.94271640002</v>
      </c>
      <c r="F3" s="175">
        <v>533122.33151528705</v>
      </c>
      <c r="G3" s="175">
        <v>521236.37045819499</v>
      </c>
      <c r="H3" s="175">
        <v>592553.74042514199</v>
      </c>
      <c r="I3" s="175">
        <v>669453.90743549098</v>
      </c>
      <c r="J3" s="175">
        <v>713964.38985328004</v>
      </c>
      <c r="K3" s="175">
        <v>681396.43699845497</v>
      </c>
      <c r="L3" s="175">
        <v>640883.19218282599</v>
      </c>
      <c r="M3" s="175">
        <v>656642.16982645704</v>
      </c>
      <c r="N3" s="175">
        <v>637741.92693321698</v>
      </c>
      <c r="O3" s="757">
        <v>663379.21456927701</v>
      </c>
      <c r="P3" s="175">
        <v>678198</v>
      </c>
      <c r="Q3" s="175">
        <v>751795.06029909104</v>
      </c>
      <c r="R3" s="175">
        <v>740866.75071177399</v>
      </c>
      <c r="S3" s="175">
        <v>713415.666000898</v>
      </c>
      <c r="T3" s="175">
        <v>696891.99673919496</v>
      </c>
      <c r="U3" s="175">
        <v>780464.20574046497</v>
      </c>
      <c r="V3" s="175">
        <v>884387.94965027797</v>
      </c>
      <c r="W3" s="175">
        <v>929022.67565332598</v>
      </c>
      <c r="X3" s="175">
        <v>974788.83356439299</v>
      </c>
      <c r="Y3" s="175">
        <v>1027049.19474779</v>
      </c>
      <c r="Z3" s="175">
        <v>1248698.2262228101</v>
      </c>
      <c r="AA3" s="175">
        <v>1097738.8917431401</v>
      </c>
      <c r="AB3" s="175">
        <v>1421166.8875859301</v>
      </c>
    </row>
    <row r="4" spans="1:28">
      <c r="A4" s="759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</row>
    <row r="7" spans="1:28">
      <c r="A7" s="754" t="s">
        <v>99</v>
      </c>
      <c r="B7" s="755" t="s">
        <v>1508</v>
      </c>
      <c r="C7" s="755" t="s">
        <v>1537</v>
      </c>
      <c r="D7" s="755" t="s">
        <v>1587</v>
      </c>
      <c r="E7" s="755" t="s">
        <v>1643</v>
      </c>
      <c r="F7" s="755" t="s">
        <v>1673</v>
      </c>
      <c r="G7" s="755" t="s">
        <v>1441</v>
      </c>
      <c r="H7" s="755" t="s">
        <v>1768</v>
      </c>
      <c r="I7" s="755" t="s">
        <v>1898</v>
      </c>
      <c r="J7" s="755" t="s">
        <v>1443</v>
      </c>
      <c r="K7" s="755" t="s">
        <v>2012</v>
      </c>
      <c r="L7" s="755" t="s">
        <v>2035</v>
      </c>
      <c r="M7" s="755" t="s">
        <v>2192</v>
      </c>
      <c r="N7" s="755" t="s">
        <v>2414</v>
      </c>
    </row>
    <row r="8" spans="1:28">
      <c r="A8" s="758" t="s">
        <v>17</v>
      </c>
      <c r="B8" s="175">
        <v>73129</v>
      </c>
      <c r="C8" s="175">
        <v>72543.546300000002</v>
      </c>
      <c r="D8" s="175">
        <v>90850.359349999999</v>
      </c>
      <c r="E8" s="175">
        <v>93987.204549999995</v>
      </c>
      <c r="F8" s="175">
        <v>101881.378813845</v>
      </c>
      <c r="G8" s="175">
        <v>104200.87993784501</v>
      </c>
      <c r="H8" s="175">
        <v>105076.600708645</v>
      </c>
      <c r="I8" s="175">
        <v>104150.277158645</v>
      </c>
      <c r="J8" s="175">
        <v>107728.84043984499</v>
      </c>
      <c r="K8" s="175">
        <v>108699.77156664499</v>
      </c>
      <c r="L8" s="175">
        <v>118535.459335045</v>
      </c>
      <c r="M8" s="175">
        <v>124883.2951894</v>
      </c>
      <c r="N8" s="175">
        <v>129174.88473580001</v>
      </c>
      <c r="AA8" s="756"/>
      <c r="AB8" s="756"/>
    </row>
    <row r="9" spans="1:28">
      <c r="A9" s="758" t="s">
        <v>18</v>
      </c>
      <c r="B9" s="175">
        <v>678198</v>
      </c>
      <c r="C9" s="175">
        <v>751795.06029909104</v>
      </c>
      <c r="D9" s="175">
        <v>740866.75071177399</v>
      </c>
      <c r="E9" s="175">
        <v>713415.666000898</v>
      </c>
      <c r="F9" s="175">
        <v>696891.99673919496</v>
      </c>
      <c r="G9" s="175">
        <v>780464.20574046497</v>
      </c>
      <c r="H9" s="175">
        <v>884387.94965027797</v>
      </c>
      <c r="I9" s="175">
        <v>929022.67565332598</v>
      </c>
      <c r="J9" s="175">
        <v>974788.83356439299</v>
      </c>
      <c r="K9" s="175">
        <v>1027049.19474779</v>
      </c>
      <c r="L9" s="175">
        <v>1248698.2262228101</v>
      </c>
      <c r="M9" s="175">
        <v>1097738.8917431401</v>
      </c>
      <c r="N9" s="175">
        <v>1421166.8875859301</v>
      </c>
    </row>
    <row r="10" spans="1:28">
      <c r="A10" s="759" t="s">
        <v>48</v>
      </c>
      <c r="B10" s="60">
        <v>751327</v>
      </c>
      <c r="C10" s="60">
        <v>824338.60659909109</v>
      </c>
      <c r="D10" s="60">
        <v>831717.11006177403</v>
      </c>
      <c r="E10" s="60">
        <v>807402.87055089802</v>
      </c>
      <c r="F10" s="60">
        <v>798773.37555303995</v>
      </c>
      <c r="G10" s="60">
        <v>884665.08567831002</v>
      </c>
      <c r="H10" s="60">
        <v>989464.55035892292</v>
      </c>
      <c r="I10" s="60">
        <v>1033172.952811971</v>
      </c>
      <c r="J10" s="60">
        <v>1082517.6740042381</v>
      </c>
      <c r="K10" s="60">
        <v>1135748.966314435</v>
      </c>
      <c r="L10" s="60">
        <v>1367233.6855578551</v>
      </c>
      <c r="M10" s="60">
        <v>1222622.18693254</v>
      </c>
      <c r="N10" s="60">
        <v>1550341.7723217302</v>
      </c>
    </row>
    <row r="13" spans="1:28" ht="15.75" thickBot="1"/>
    <row r="14" spans="1:28" ht="21.75" thickBot="1">
      <c r="A14" s="1278" t="s">
        <v>19</v>
      </c>
      <c r="B14" s="1238" t="s">
        <v>1803</v>
      </c>
      <c r="C14" s="1332" t="s">
        <v>102</v>
      </c>
      <c r="D14" s="1332"/>
      <c r="E14" s="1333"/>
      <c r="F14" s="1334" t="s">
        <v>232</v>
      </c>
      <c r="G14" s="1333"/>
    </row>
    <row r="15" spans="1:28" ht="42.75" thickBot="1">
      <c r="A15" s="1279"/>
      <c r="B15" s="1331"/>
      <c r="C15" s="502" t="s">
        <v>2415</v>
      </c>
      <c r="D15" s="503" t="s">
        <v>2193</v>
      </c>
      <c r="E15" s="503" t="s">
        <v>2036</v>
      </c>
      <c r="F15" s="228" t="s">
        <v>233</v>
      </c>
      <c r="G15" s="218" t="s">
        <v>2213</v>
      </c>
    </row>
    <row r="16" spans="1:28" ht="36">
      <c r="A16" s="763" t="s">
        <v>17</v>
      </c>
      <c r="B16" s="764" t="s">
        <v>208</v>
      </c>
      <c r="C16" s="765">
        <v>129174.88473580001</v>
      </c>
      <c r="D16" s="765">
        <v>124883.2951894</v>
      </c>
      <c r="E16" s="765">
        <v>118535.459335045</v>
      </c>
      <c r="F16" s="766">
        <v>3.4364800671629503E-2</v>
      </c>
      <c r="G16" s="767">
        <v>8.97573220742518E-2</v>
      </c>
    </row>
    <row r="17" spans="1:7" ht="54.75" thickBot="1">
      <c r="A17" s="611" t="s">
        <v>18</v>
      </c>
      <c r="B17" s="762" t="s">
        <v>147</v>
      </c>
      <c r="C17" s="517">
        <v>1421166.8875859301</v>
      </c>
      <c r="D17" s="517">
        <v>1097738.8917431401</v>
      </c>
      <c r="E17" s="517">
        <v>1248698.2262228101</v>
      </c>
      <c r="F17" s="760">
        <v>0.29463108055614828</v>
      </c>
      <c r="G17" s="761">
        <v>0.13811876860338046</v>
      </c>
    </row>
    <row r="18" spans="1:7" ht="21" thickBot="1">
      <c r="A18" s="1335" t="s">
        <v>115</v>
      </c>
      <c r="B18" s="1336"/>
      <c r="C18" s="768">
        <v>1550341.7723217302</v>
      </c>
      <c r="D18" s="768">
        <v>1222622.18693254</v>
      </c>
      <c r="E18" s="768">
        <v>1367233.6855578551</v>
      </c>
      <c r="F18" s="461">
        <v>0.26804648966121913</v>
      </c>
      <c r="G18" s="460">
        <v>0.13392596210732166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66"/>
  <sheetViews>
    <sheetView rightToLeft="1" topLeftCell="N22" zoomScaleNormal="100" workbookViewId="0">
      <selection activeCell="AC1" sqref="AC1"/>
    </sheetView>
  </sheetViews>
  <sheetFormatPr defaultColWidth="9.140625" defaultRowHeight="15"/>
  <cols>
    <col min="1" max="1" width="9.140625" style="27"/>
    <col min="2" max="2" width="9.140625" style="2"/>
    <col min="3" max="3" width="20.7109375" style="2" bestFit="1" customWidth="1"/>
    <col min="4" max="29" width="8.7109375" style="2" customWidth="1"/>
    <col min="30" max="16384" width="9.140625" style="2"/>
  </cols>
  <sheetData>
    <row r="1" spans="1:29" ht="20.25" thickBot="1">
      <c r="A1" s="1337"/>
      <c r="B1" s="1338"/>
      <c r="C1" s="1339"/>
      <c r="D1" s="784" t="s">
        <v>34</v>
      </c>
      <c r="E1" s="784" t="s">
        <v>35</v>
      </c>
      <c r="F1" s="784" t="s">
        <v>36</v>
      </c>
      <c r="G1" s="784" t="s">
        <v>37</v>
      </c>
      <c r="H1" s="784" t="s">
        <v>38</v>
      </c>
      <c r="I1" s="784" t="s">
        <v>39</v>
      </c>
      <c r="J1" s="784" t="s">
        <v>40</v>
      </c>
      <c r="K1" s="784" t="s">
        <v>41</v>
      </c>
      <c r="L1" s="784" t="s">
        <v>42</v>
      </c>
      <c r="M1" s="784" t="s">
        <v>43</v>
      </c>
      <c r="N1" s="784" t="s">
        <v>44</v>
      </c>
      <c r="O1" s="784" t="s">
        <v>169</v>
      </c>
      <c r="P1" s="784" t="s">
        <v>176</v>
      </c>
      <c r="Q1" s="784" t="s">
        <v>1507</v>
      </c>
      <c r="R1" s="784" t="s">
        <v>1538</v>
      </c>
      <c r="S1" s="784" t="s">
        <v>1588</v>
      </c>
      <c r="T1" s="784" t="s">
        <v>1644</v>
      </c>
      <c r="U1" s="784" t="s">
        <v>1674</v>
      </c>
      <c r="V1" s="784" t="s">
        <v>1738</v>
      </c>
      <c r="W1" s="784" t="s">
        <v>1769</v>
      </c>
      <c r="X1" s="784" t="s">
        <v>1899</v>
      </c>
      <c r="Y1" s="784" t="s">
        <v>1963</v>
      </c>
      <c r="Z1" s="784" t="s">
        <v>2013</v>
      </c>
      <c r="AA1" s="784" t="s">
        <v>2037</v>
      </c>
      <c r="AB1" s="784" t="s">
        <v>2194</v>
      </c>
      <c r="AC1" s="784" t="s">
        <v>2416</v>
      </c>
    </row>
    <row r="2" spans="1:29" ht="14.45" customHeight="1" thickTop="1">
      <c r="A2" s="1346" t="s">
        <v>175</v>
      </c>
      <c r="B2" s="1342" t="s">
        <v>17</v>
      </c>
      <c r="C2" s="769" t="s">
        <v>33</v>
      </c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</row>
    <row r="3" spans="1:29" ht="14.45" customHeight="1">
      <c r="A3" s="1346"/>
      <c r="B3" s="1342"/>
      <c r="C3" s="769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</row>
    <row r="4" spans="1:29" ht="14.45" customHeight="1">
      <c r="A4" s="1346"/>
      <c r="B4" s="1342"/>
      <c r="C4" s="769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</row>
    <row r="5" spans="1:29" ht="14.45" customHeight="1">
      <c r="A5" s="1346"/>
      <c r="B5" s="1343" t="s">
        <v>18</v>
      </c>
      <c r="C5" s="769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</row>
    <row r="6" spans="1:29" ht="14.45" customHeight="1">
      <c r="A6" s="1346"/>
      <c r="B6" s="1343"/>
      <c r="C6" s="769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</row>
    <row r="7" spans="1:29" ht="14.45" customHeight="1">
      <c r="A7" s="1346"/>
      <c r="B7" s="1343"/>
      <c r="C7" s="769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</row>
    <row r="8" spans="1:29" ht="14.45" customHeight="1">
      <c r="A8" s="1346"/>
      <c r="B8" s="1344" t="s">
        <v>48</v>
      </c>
      <c r="C8" s="773" t="s">
        <v>33</v>
      </c>
      <c r="D8" s="774">
        <v>32</v>
      </c>
      <c r="E8" s="774">
        <v>27</v>
      </c>
      <c r="F8" s="774">
        <v>7</v>
      </c>
      <c r="G8" s="774">
        <v>13</v>
      </c>
      <c r="H8" s="774">
        <v>40</v>
      </c>
      <c r="I8" s="774">
        <v>15</v>
      </c>
      <c r="J8" s="774">
        <v>15</v>
      </c>
      <c r="K8" s="774">
        <v>5</v>
      </c>
      <c r="L8" s="774">
        <v>7</v>
      </c>
      <c r="M8" s="774">
        <v>15</v>
      </c>
      <c r="N8" s="774">
        <v>13</v>
      </c>
      <c r="O8" s="774">
        <v>120</v>
      </c>
      <c r="P8" s="774">
        <v>7</v>
      </c>
      <c r="Q8" s="774">
        <v>11</v>
      </c>
      <c r="R8" s="774">
        <v>10</v>
      </c>
      <c r="S8" s="774">
        <v>10</v>
      </c>
      <c r="T8" s="774">
        <v>9</v>
      </c>
      <c r="U8" s="774">
        <v>11</v>
      </c>
      <c r="V8" s="774">
        <v>12</v>
      </c>
      <c r="W8" s="774">
        <v>9</v>
      </c>
      <c r="X8" s="774">
        <v>25</v>
      </c>
      <c r="Y8" s="774">
        <v>22</v>
      </c>
      <c r="Z8" s="774">
        <v>38</v>
      </c>
      <c r="AA8" s="774">
        <v>33</v>
      </c>
      <c r="AB8" s="774">
        <v>11</v>
      </c>
      <c r="AC8" s="774">
        <v>22</v>
      </c>
    </row>
    <row r="9" spans="1:29" ht="14.45" customHeight="1">
      <c r="A9" s="1346"/>
      <c r="B9" s="1344"/>
      <c r="C9" s="770" t="s">
        <v>32</v>
      </c>
      <c r="D9" s="774">
        <v>7885.3419999999996</v>
      </c>
      <c r="E9" s="774">
        <v>7171.5829999999996</v>
      </c>
      <c r="F9" s="774">
        <v>1413.248</v>
      </c>
      <c r="G9" s="774">
        <v>2616.2199999999998</v>
      </c>
      <c r="H9" s="774">
        <v>5380.6710000000003</v>
      </c>
      <c r="I9" s="774">
        <v>2630.1669999999999</v>
      </c>
      <c r="J9" s="774">
        <v>6635.2169999999996</v>
      </c>
      <c r="K9" s="774">
        <v>973.11300000000006</v>
      </c>
      <c r="L9" s="774">
        <v>2471.924</v>
      </c>
      <c r="M9" s="774">
        <v>4144</v>
      </c>
      <c r="N9" s="774">
        <v>4690</v>
      </c>
      <c r="O9" s="774">
        <v>9115.2109999999993</v>
      </c>
      <c r="P9" s="774">
        <v>1513.471</v>
      </c>
      <c r="Q9" s="774">
        <v>2604.2730000000001</v>
      </c>
      <c r="R9" s="774">
        <v>7775.4629999999997</v>
      </c>
      <c r="S9" s="774">
        <v>3261.71</v>
      </c>
      <c r="T9" s="774">
        <v>3578.384</v>
      </c>
      <c r="U9" s="774">
        <v>1910.672</v>
      </c>
      <c r="V9" s="774">
        <v>2059.69</v>
      </c>
      <c r="W9" s="774">
        <v>3224.1</v>
      </c>
      <c r="X9" s="774">
        <v>36419.754000000001</v>
      </c>
      <c r="Y9" s="774">
        <v>27375.737000000001</v>
      </c>
      <c r="Z9" s="774">
        <v>35445.517999999996</v>
      </c>
      <c r="AA9" s="774">
        <v>33079.071000000004</v>
      </c>
      <c r="AB9" s="774">
        <v>28894</v>
      </c>
      <c r="AC9" s="774">
        <v>26821.633999999998</v>
      </c>
    </row>
    <row r="10" spans="1:29" ht="14.45" customHeight="1" thickBot="1">
      <c r="A10" s="1347"/>
      <c r="B10" s="1345"/>
      <c r="C10" s="779" t="s">
        <v>31</v>
      </c>
      <c r="D10" s="778">
        <v>7332.1125439999996</v>
      </c>
      <c r="E10" s="778">
        <v>6458.1046850000002</v>
      </c>
      <c r="F10" s="778">
        <v>1318.3236445</v>
      </c>
      <c r="G10" s="778">
        <v>2407.7588000000001</v>
      </c>
      <c r="H10" s="778">
        <v>4796.3422320850004</v>
      </c>
      <c r="I10" s="778">
        <v>2249.1001646</v>
      </c>
      <c r="J10" s="778">
        <v>6195.0030500000003</v>
      </c>
      <c r="K10" s="778">
        <v>872.94267000000002</v>
      </c>
      <c r="L10" s="778">
        <v>2215.7396032000001</v>
      </c>
      <c r="M10" s="778">
        <v>3744.7559999999999</v>
      </c>
      <c r="N10" s="778">
        <v>4545.83</v>
      </c>
      <c r="O10" s="778">
        <v>7624.6092590429998</v>
      </c>
      <c r="P10" s="778">
        <v>1408.4143999999999</v>
      </c>
      <c r="Q10" s="778">
        <v>2351.708707455</v>
      </c>
      <c r="R10" s="778">
        <v>7126.3913094099998</v>
      </c>
      <c r="S10" s="778">
        <v>3177.4359690000001</v>
      </c>
      <c r="T10" s="778">
        <v>3402.3085999999998</v>
      </c>
      <c r="U10" s="778">
        <v>1785.9169340000001</v>
      </c>
      <c r="V10" s="778">
        <v>1865.0537633230001</v>
      </c>
      <c r="W10" s="778">
        <v>3196.7702300000001</v>
      </c>
      <c r="X10" s="778">
        <v>35497.777549999999</v>
      </c>
      <c r="Y10" s="778">
        <v>26245.779146699999</v>
      </c>
      <c r="Z10" s="778">
        <v>34569.098359000003</v>
      </c>
      <c r="AA10" s="778">
        <v>31750.429387</v>
      </c>
      <c r="AB10" s="778">
        <v>28470.35</v>
      </c>
      <c r="AC10" s="778">
        <v>26601.664100000002</v>
      </c>
    </row>
    <row r="11" spans="1:29" ht="14.45" customHeight="1" thickTop="1">
      <c r="A11" s="1346" t="s">
        <v>174</v>
      </c>
      <c r="B11" s="1352" t="s">
        <v>17</v>
      </c>
      <c r="C11" s="771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</row>
    <row r="12" spans="1:29" ht="14.45" customHeight="1">
      <c r="A12" s="1346"/>
      <c r="B12" s="1352"/>
      <c r="C12" s="769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</row>
    <row r="13" spans="1:29" ht="14.45" customHeight="1">
      <c r="A13" s="1346"/>
      <c r="B13" s="1353"/>
      <c r="C13" s="769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</row>
    <row r="14" spans="1:29" ht="14.45" customHeight="1">
      <c r="A14" s="1346"/>
      <c r="B14" s="1342" t="s">
        <v>18</v>
      </c>
      <c r="C14" s="769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</row>
    <row r="15" spans="1:29" ht="14.45" customHeight="1">
      <c r="A15" s="1346"/>
      <c r="B15" s="1342"/>
      <c r="C15" s="769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</row>
    <row r="16" spans="1:29" ht="14.45" customHeight="1">
      <c r="A16" s="1346"/>
      <c r="B16" s="1342"/>
      <c r="C16" s="769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</row>
    <row r="17" spans="1:29" ht="14.45" customHeight="1">
      <c r="A17" s="1346"/>
      <c r="B17" s="1344" t="s">
        <v>48</v>
      </c>
      <c r="C17" s="773" t="s">
        <v>33</v>
      </c>
      <c r="D17" s="774">
        <v>43</v>
      </c>
      <c r="E17" s="774">
        <v>128</v>
      </c>
      <c r="F17" s="774">
        <v>106</v>
      </c>
      <c r="G17" s="774">
        <v>96</v>
      </c>
      <c r="H17" s="774">
        <v>118</v>
      </c>
      <c r="I17" s="774">
        <v>121</v>
      </c>
      <c r="J17" s="774">
        <v>90</v>
      </c>
      <c r="K17" s="774">
        <v>64</v>
      </c>
      <c r="L17" s="774">
        <v>103</v>
      </c>
      <c r="M17" s="774">
        <v>93</v>
      </c>
      <c r="N17" s="774">
        <v>69</v>
      </c>
      <c r="O17" s="774">
        <v>327</v>
      </c>
      <c r="P17" s="774">
        <v>137</v>
      </c>
      <c r="Q17" s="774">
        <v>183</v>
      </c>
      <c r="R17" s="774">
        <v>110</v>
      </c>
      <c r="S17" s="774">
        <v>134</v>
      </c>
      <c r="T17" s="774">
        <v>103</v>
      </c>
      <c r="U17" s="774">
        <v>97</v>
      </c>
      <c r="V17" s="774">
        <v>83</v>
      </c>
      <c r="W17" s="774">
        <v>62</v>
      </c>
      <c r="X17" s="774">
        <v>82</v>
      </c>
      <c r="Y17" s="774">
        <v>108</v>
      </c>
      <c r="Z17" s="774">
        <v>66</v>
      </c>
      <c r="AA17" s="774">
        <v>79</v>
      </c>
      <c r="AB17" s="774">
        <v>58</v>
      </c>
      <c r="AC17" s="774">
        <v>109</v>
      </c>
    </row>
    <row r="18" spans="1:29" ht="14.45" customHeight="1">
      <c r="A18" s="1346"/>
      <c r="B18" s="1344"/>
      <c r="C18" s="770" t="s">
        <v>32</v>
      </c>
      <c r="D18" s="774">
        <v>3156.4690000000001</v>
      </c>
      <c r="E18" s="774">
        <v>10350.097</v>
      </c>
      <c r="F18" s="774">
        <v>10230.735000000001</v>
      </c>
      <c r="G18" s="774">
        <v>12555.043</v>
      </c>
      <c r="H18" s="774">
        <v>13359.039000000001</v>
      </c>
      <c r="I18" s="774">
        <v>31091.019</v>
      </c>
      <c r="J18" s="774">
        <v>20379.737000000001</v>
      </c>
      <c r="K18" s="774">
        <v>18401.113000000001</v>
      </c>
      <c r="L18" s="774">
        <v>40274.014000000003</v>
      </c>
      <c r="M18" s="774">
        <v>16953.013999999999</v>
      </c>
      <c r="N18" s="774">
        <v>11457.138000000001</v>
      </c>
      <c r="O18" s="774">
        <v>16725.481</v>
      </c>
      <c r="P18" s="774">
        <v>6400.0150000000003</v>
      </c>
      <c r="Q18" s="774">
        <v>7118.0460000000003</v>
      </c>
      <c r="R18" s="774">
        <v>11009.915000000001</v>
      </c>
      <c r="S18" s="774">
        <v>32265.488000000001</v>
      </c>
      <c r="T18" s="774">
        <v>18573.468000000001</v>
      </c>
      <c r="U18" s="774">
        <v>22679.436999999998</v>
      </c>
      <c r="V18" s="774">
        <v>17682.852999999999</v>
      </c>
      <c r="W18" s="774">
        <v>7567.076</v>
      </c>
      <c r="X18" s="774">
        <v>20412.61</v>
      </c>
      <c r="Y18" s="774">
        <v>27629.4</v>
      </c>
      <c r="Z18" s="774">
        <v>20484.949000000001</v>
      </c>
      <c r="AA18" s="774">
        <v>18236.84</v>
      </c>
      <c r="AB18" s="774">
        <v>12239.11</v>
      </c>
      <c r="AC18" s="774">
        <v>43828.221000000005</v>
      </c>
    </row>
    <row r="19" spans="1:29" ht="14.45" customHeight="1" thickBot="1">
      <c r="A19" s="1347"/>
      <c r="B19" s="1345"/>
      <c r="C19" s="779" t="s">
        <v>31</v>
      </c>
      <c r="D19" s="778">
        <v>3080.8335356960001</v>
      </c>
      <c r="E19" s="778">
        <v>9933.7065326669999</v>
      </c>
      <c r="F19" s="778">
        <v>9398.4616601460002</v>
      </c>
      <c r="G19" s="778">
        <v>12304.609577206</v>
      </c>
      <c r="H19" s="778">
        <v>11620.404044424999</v>
      </c>
      <c r="I19" s="778">
        <v>26715.413885320999</v>
      </c>
      <c r="J19" s="778">
        <v>18236.600280299001</v>
      </c>
      <c r="K19" s="778">
        <v>17238.727108974999</v>
      </c>
      <c r="L19" s="778">
        <v>39149.043792559001</v>
      </c>
      <c r="M19" s="778">
        <v>16085.308293858001</v>
      </c>
      <c r="N19" s="778">
        <v>10269.182042787001</v>
      </c>
      <c r="O19" s="778">
        <v>15697.703347516999</v>
      </c>
      <c r="P19" s="778">
        <v>6306.7773754469999</v>
      </c>
      <c r="Q19" s="778">
        <v>6908.4021660919998</v>
      </c>
      <c r="R19" s="778">
        <v>10156.598906561001</v>
      </c>
      <c r="S19" s="778">
        <v>29110.875755380999</v>
      </c>
      <c r="T19" s="778">
        <v>15657.036150231001</v>
      </c>
      <c r="U19" s="778">
        <v>20601.708852005999</v>
      </c>
      <c r="V19" s="778">
        <v>16824.87200096</v>
      </c>
      <c r="W19" s="778">
        <v>6801.6841984480006</v>
      </c>
      <c r="X19" s="778">
        <v>17966.656168740999</v>
      </c>
      <c r="Y19" s="778">
        <v>24224.523372248001</v>
      </c>
      <c r="Z19" s="778">
        <v>17882.995341424998</v>
      </c>
      <c r="AA19" s="778">
        <v>16808.375378083998</v>
      </c>
      <c r="AB19" s="778">
        <v>10077.002011062999</v>
      </c>
      <c r="AC19" s="778">
        <v>32285.230461866999</v>
      </c>
    </row>
    <row r="20" spans="1:29" ht="14.45" customHeight="1" thickTop="1">
      <c r="A20" s="1346" t="s">
        <v>1498</v>
      </c>
      <c r="B20" s="1342" t="s">
        <v>17</v>
      </c>
      <c r="C20" s="769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</row>
    <row r="21" spans="1:29" ht="14.45" customHeight="1">
      <c r="A21" s="1346"/>
      <c r="B21" s="1342"/>
      <c r="C21" s="769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</row>
    <row r="22" spans="1:29" ht="14.45" customHeight="1">
      <c r="A22" s="1346"/>
      <c r="B22" s="1342"/>
      <c r="C22" s="769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</row>
    <row r="23" spans="1:29" ht="14.45" customHeight="1">
      <c r="A23" s="1346"/>
      <c r="B23" s="1343" t="s">
        <v>18</v>
      </c>
      <c r="C23" s="769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</row>
    <row r="24" spans="1:29" ht="14.45" customHeight="1">
      <c r="A24" s="1346"/>
      <c r="B24" s="1343"/>
      <c r="C24" s="769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</row>
    <row r="25" spans="1:29" ht="14.45" customHeight="1">
      <c r="A25" s="1346"/>
      <c r="B25" s="1343"/>
      <c r="C25" s="769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</row>
    <row r="26" spans="1:29" ht="14.45" customHeight="1">
      <c r="A26" s="1346"/>
      <c r="B26" s="1344" t="s">
        <v>48</v>
      </c>
      <c r="C26" s="773" t="s">
        <v>33</v>
      </c>
      <c r="D26" s="774">
        <v>13795</v>
      </c>
      <c r="E26" s="774">
        <v>20508</v>
      </c>
      <c r="F26" s="774">
        <v>20127</v>
      </c>
      <c r="G26" s="774">
        <v>25322</v>
      </c>
      <c r="H26" s="774">
        <v>33088</v>
      </c>
      <c r="I26" s="774">
        <v>31361</v>
      </c>
      <c r="J26" s="774">
        <v>31308</v>
      </c>
      <c r="K26" s="774">
        <v>26395</v>
      </c>
      <c r="L26" s="774">
        <v>24925</v>
      </c>
      <c r="M26" s="774">
        <v>27690</v>
      </c>
      <c r="N26" s="774">
        <v>23434</v>
      </c>
      <c r="O26" s="774">
        <v>31487</v>
      </c>
      <c r="P26" s="774">
        <v>16147</v>
      </c>
      <c r="Q26" s="774">
        <v>25492</v>
      </c>
      <c r="R26" s="774">
        <v>20717</v>
      </c>
      <c r="S26" s="774">
        <v>27156</v>
      </c>
      <c r="T26" s="774">
        <v>28581</v>
      </c>
      <c r="U26" s="774">
        <v>26779</v>
      </c>
      <c r="V26" s="774">
        <v>27905</v>
      </c>
      <c r="W26" s="774">
        <v>24329</v>
      </c>
      <c r="X26" s="774">
        <v>28683</v>
      </c>
      <c r="Y26" s="774">
        <v>30012</v>
      </c>
      <c r="Z26" s="774">
        <v>29929</v>
      </c>
      <c r="AA26" s="774">
        <v>57258</v>
      </c>
      <c r="AB26" s="774">
        <v>42448</v>
      </c>
      <c r="AC26" s="774">
        <v>49661</v>
      </c>
    </row>
    <row r="27" spans="1:29" ht="14.45" customHeight="1">
      <c r="A27" s="1346"/>
      <c r="B27" s="1344"/>
      <c r="C27" s="770" t="s">
        <v>32</v>
      </c>
      <c r="D27" s="774">
        <v>14931.689999999999</v>
      </c>
      <c r="E27" s="774">
        <v>33313.273000000001</v>
      </c>
      <c r="F27" s="774">
        <v>23143.88</v>
      </c>
      <c r="G27" s="774">
        <v>32666.420999999998</v>
      </c>
      <c r="H27" s="774">
        <v>47599.665000000001</v>
      </c>
      <c r="I27" s="774">
        <v>33632.898999999998</v>
      </c>
      <c r="J27" s="774">
        <v>41773.381999999998</v>
      </c>
      <c r="K27" s="774">
        <v>27023.142</v>
      </c>
      <c r="L27" s="774">
        <v>26009.48</v>
      </c>
      <c r="M27" s="774">
        <v>29231.677</v>
      </c>
      <c r="N27" s="774">
        <v>38894.938999999998</v>
      </c>
      <c r="O27" s="774">
        <v>86800.858999999997</v>
      </c>
      <c r="P27" s="774">
        <v>14551.799000000001</v>
      </c>
      <c r="Q27" s="774">
        <v>23837.001</v>
      </c>
      <c r="R27" s="774">
        <v>25308.482</v>
      </c>
      <c r="S27" s="774">
        <v>37244.502</v>
      </c>
      <c r="T27" s="774">
        <v>35984.868999999999</v>
      </c>
      <c r="U27" s="774">
        <v>34928.762999999999</v>
      </c>
      <c r="V27" s="774">
        <v>80080.703999999998</v>
      </c>
      <c r="W27" s="774">
        <v>76549.05799999999</v>
      </c>
      <c r="X27" s="774">
        <v>72364.547999999995</v>
      </c>
      <c r="Y27" s="774">
        <v>85226.962999999989</v>
      </c>
      <c r="Z27" s="774">
        <v>83239.3</v>
      </c>
      <c r="AA27" s="774">
        <v>190577.74399999998</v>
      </c>
      <c r="AB27" s="774">
        <v>27719.124</v>
      </c>
      <c r="AC27" s="774">
        <v>55035.268000000004</v>
      </c>
    </row>
    <row r="28" spans="1:29" ht="14.45" customHeight="1" thickBot="1">
      <c r="A28" s="1347"/>
      <c r="B28" s="1345"/>
      <c r="C28" s="779" t="s">
        <v>31</v>
      </c>
      <c r="D28" s="778">
        <v>13239.361369426</v>
      </c>
      <c r="E28" s="778">
        <v>29580.660945175001</v>
      </c>
      <c r="F28" s="778">
        <v>20387.263981619002</v>
      </c>
      <c r="G28" s="778">
        <v>29092.398432651004</v>
      </c>
      <c r="H28" s="778">
        <v>40933.243467111999</v>
      </c>
      <c r="I28" s="778">
        <v>28273.581942293</v>
      </c>
      <c r="J28" s="778">
        <v>36130.168364222001</v>
      </c>
      <c r="K28" s="778">
        <v>22730.750557968</v>
      </c>
      <c r="L28" s="778">
        <v>22121.44133786</v>
      </c>
      <c r="M28" s="778">
        <v>25399.193822861998</v>
      </c>
      <c r="N28" s="778">
        <v>34314.049476450004</v>
      </c>
      <c r="O28" s="778">
        <v>79116.981321486994</v>
      </c>
      <c r="P28" s="778">
        <v>12402.426638770001</v>
      </c>
      <c r="Q28" s="778">
        <v>19827.156088849999</v>
      </c>
      <c r="R28" s="778">
        <v>21045.233053388001</v>
      </c>
      <c r="S28" s="778">
        <v>30089.591342877</v>
      </c>
      <c r="T28" s="778">
        <v>28142.880796830999</v>
      </c>
      <c r="U28" s="778">
        <v>27717.007620205</v>
      </c>
      <c r="V28" s="778">
        <v>73669.285791268994</v>
      </c>
      <c r="W28" s="778">
        <v>71628.575352567001</v>
      </c>
      <c r="X28" s="778">
        <v>65275.625735477995</v>
      </c>
      <c r="Y28" s="778">
        <v>78306.143939000001</v>
      </c>
      <c r="Z28" s="778">
        <v>76089.682755688002</v>
      </c>
      <c r="AA28" s="778">
        <v>170746.13124650798</v>
      </c>
      <c r="AB28" s="778">
        <v>15834.470941299</v>
      </c>
      <c r="AC28" s="778">
        <v>41245.896709612003</v>
      </c>
    </row>
    <row r="29" spans="1:29" ht="14.45" customHeight="1" thickTop="1">
      <c r="A29" s="1348" t="s">
        <v>177</v>
      </c>
      <c r="B29" s="1349" t="s">
        <v>48</v>
      </c>
      <c r="C29" s="780" t="s">
        <v>33</v>
      </c>
      <c r="D29" s="781">
        <v>13870</v>
      </c>
      <c r="E29" s="781">
        <v>20663</v>
      </c>
      <c r="F29" s="781">
        <v>20240</v>
      </c>
      <c r="G29" s="781">
        <v>25431</v>
      </c>
      <c r="H29" s="781">
        <v>33246</v>
      </c>
      <c r="I29" s="781">
        <v>31497</v>
      </c>
      <c r="J29" s="781">
        <v>31413</v>
      </c>
      <c r="K29" s="781">
        <v>26464</v>
      </c>
      <c r="L29" s="781">
        <v>25035</v>
      </c>
      <c r="M29" s="781">
        <v>27798</v>
      </c>
      <c r="N29" s="781">
        <v>23516</v>
      </c>
      <c r="O29" s="781">
        <v>31934</v>
      </c>
      <c r="P29" s="781">
        <v>16291</v>
      </c>
      <c r="Q29" s="781">
        <v>25686</v>
      </c>
      <c r="R29" s="781">
        <v>20837</v>
      </c>
      <c r="S29" s="781">
        <v>27300</v>
      </c>
      <c r="T29" s="781">
        <v>28693</v>
      </c>
      <c r="U29" s="781">
        <v>26887</v>
      </c>
      <c r="V29" s="781">
        <v>28000</v>
      </c>
      <c r="W29" s="781">
        <v>24400</v>
      </c>
      <c r="X29" s="781">
        <v>28790</v>
      </c>
      <c r="Y29" s="781">
        <v>30142</v>
      </c>
      <c r="Z29" s="781">
        <v>30033</v>
      </c>
      <c r="AA29" s="781">
        <v>57370</v>
      </c>
      <c r="AB29" s="781">
        <v>42517</v>
      </c>
      <c r="AC29" s="781">
        <v>49792</v>
      </c>
    </row>
    <row r="30" spans="1:29" ht="14.45" customHeight="1">
      <c r="A30" s="1346"/>
      <c r="B30" s="1349"/>
      <c r="C30" s="780" t="s">
        <v>32</v>
      </c>
      <c r="D30" s="781">
        <v>25973.500999999997</v>
      </c>
      <c r="E30" s="781">
        <v>50834.953000000001</v>
      </c>
      <c r="F30" s="781">
        <v>34787.862999999998</v>
      </c>
      <c r="G30" s="781">
        <v>47837.683999999994</v>
      </c>
      <c r="H30" s="781">
        <v>66339.375</v>
      </c>
      <c r="I30" s="781">
        <v>67354.084999999992</v>
      </c>
      <c r="J30" s="781">
        <v>68788.335999999996</v>
      </c>
      <c r="K30" s="781">
        <v>46397.368000000002</v>
      </c>
      <c r="L30" s="781">
        <v>68755.418000000005</v>
      </c>
      <c r="M30" s="781">
        <v>50328.690999999999</v>
      </c>
      <c r="N30" s="781">
        <v>55042.076999999997</v>
      </c>
      <c r="O30" s="781">
        <v>112641.55099999999</v>
      </c>
      <c r="P30" s="781">
        <v>22465.285000000003</v>
      </c>
      <c r="Q30" s="781">
        <v>33559.32</v>
      </c>
      <c r="R30" s="781">
        <v>44093.86</v>
      </c>
      <c r="S30" s="781">
        <v>72771.700000000012</v>
      </c>
      <c r="T30" s="781">
        <v>58136.720999999998</v>
      </c>
      <c r="U30" s="781">
        <v>59518.871999999996</v>
      </c>
      <c r="V30" s="781">
        <v>99823.247000000003</v>
      </c>
      <c r="W30" s="781">
        <v>87340.233999999997</v>
      </c>
      <c r="X30" s="781">
        <v>129196.912</v>
      </c>
      <c r="Y30" s="781">
        <v>140232.09999999998</v>
      </c>
      <c r="Z30" s="781">
        <v>139169.76699999999</v>
      </c>
      <c r="AA30" s="781">
        <v>241893.65499999997</v>
      </c>
      <c r="AB30" s="781">
        <v>68852.233999999997</v>
      </c>
      <c r="AC30" s="781">
        <v>125685.12300000002</v>
      </c>
    </row>
    <row r="31" spans="1:29" ht="14.45" customHeight="1">
      <c r="A31" s="1346"/>
      <c r="B31" s="1349"/>
      <c r="C31" s="780" t="s">
        <v>31</v>
      </c>
      <c r="D31" s="781">
        <v>23652.307449122</v>
      </c>
      <c r="E31" s="781">
        <v>45972.472162842001</v>
      </c>
      <c r="F31" s="781">
        <v>31104.049286265003</v>
      </c>
      <c r="G31" s="781">
        <v>43804.766809856999</v>
      </c>
      <c r="H31" s="781">
        <v>57349.989743621998</v>
      </c>
      <c r="I31" s="781">
        <v>57238.095992214003</v>
      </c>
      <c r="J31" s="781">
        <v>60561.771694520998</v>
      </c>
      <c r="K31" s="781">
        <v>40842.420336943003</v>
      </c>
      <c r="L31" s="781">
        <v>63486.224733619005</v>
      </c>
      <c r="M31" s="781">
        <v>45229.258116719997</v>
      </c>
      <c r="N31" s="781">
        <v>49129.061519237002</v>
      </c>
      <c r="O31" s="781">
        <v>102439.293928047</v>
      </c>
      <c r="P31" s="781">
        <v>20117.618414217002</v>
      </c>
      <c r="Q31" s="781">
        <v>29087.266962397</v>
      </c>
      <c r="R31" s="781">
        <v>38328.223269359005</v>
      </c>
      <c r="S31" s="781">
        <v>62377.903067257997</v>
      </c>
      <c r="T31" s="781">
        <v>47202.225547062</v>
      </c>
      <c r="U31" s="781">
        <v>50104.633406210996</v>
      </c>
      <c r="V31" s="781">
        <v>92359.211555551999</v>
      </c>
      <c r="W31" s="781">
        <v>81627.029781015008</v>
      </c>
      <c r="X31" s="781">
        <v>118740.05945421899</v>
      </c>
      <c r="Y31" s="781">
        <v>128776.446457948</v>
      </c>
      <c r="Z31" s="781">
        <v>128541.776456113</v>
      </c>
      <c r="AA31" s="781">
        <v>219304.93601159198</v>
      </c>
      <c r="AB31" s="781">
        <v>54381.822952361996</v>
      </c>
      <c r="AC31" s="781">
        <v>100132.791271479</v>
      </c>
    </row>
    <row r="32" spans="1:29" ht="14.45" customHeight="1">
      <c r="A32" s="1346"/>
      <c r="B32" s="1350" t="s">
        <v>172</v>
      </c>
      <c r="C32" s="780" t="s">
        <v>33</v>
      </c>
      <c r="D32" s="781">
        <v>924.66666666666663</v>
      </c>
      <c r="E32" s="781">
        <v>939.22727272727275</v>
      </c>
      <c r="F32" s="781">
        <v>1124.4444444444443</v>
      </c>
      <c r="G32" s="781">
        <v>1211</v>
      </c>
      <c r="H32" s="781">
        <v>1511.1818181818182</v>
      </c>
      <c r="I32" s="781">
        <v>1574.85</v>
      </c>
      <c r="J32" s="781">
        <v>1427.8636363636363</v>
      </c>
      <c r="K32" s="781">
        <v>1323.2</v>
      </c>
      <c r="L32" s="781">
        <v>1317.6315789473683</v>
      </c>
      <c r="M32" s="781">
        <v>1263.5454545454545</v>
      </c>
      <c r="N32" s="781">
        <v>1175.8</v>
      </c>
      <c r="O32" s="781">
        <v>1596.7</v>
      </c>
      <c r="P32" s="781">
        <v>1018.1875</v>
      </c>
      <c r="Q32" s="781">
        <v>1167.5454545454545</v>
      </c>
      <c r="R32" s="781">
        <v>1157.6111111111111</v>
      </c>
      <c r="S32" s="781">
        <v>1240.909090909091</v>
      </c>
      <c r="T32" s="781">
        <v>1434.65</v>
      </c>
      <c r="U32" s="781">
        <v>1344.35</v>
      </c>
      <c r="V32" s="781">
        <v>1333.3333333333333</v>
      </c>
      <c r="W32" s="781">
        <v>1355.5555555555557</v>
      </c>
      <c r="X32" s="781">
        <v>1370.952380952381</v>
      </c>
      <c r="Y32" s="781">
        <v>1435.3333333333333</v>
      </c>
      <c r="Z32" s="781">
        <v>1501.65</v>
      </c>
      <c r="AA32" s="781">
        <v>3019.4736842105262</v>
      </c>
      <c r="AB32" s="781">
        <v>2501</v>
      </c>
      <c r="AC32" s="781">
        <v>2164.8695652173915</v>
      </c>
    </row>
    <row r="33" spans="1:29" ht="14.45" customHeight="1">
      <c r="A33" s="1346"/>
      <c r="B33" s="1350"/>
      <c r="C33" s="780" t="s">
        <v>32</v>
      </c>
      <c r="D33" s="781">
        <v>1731.5667333333331</v>
      </c>
      <c r="E33" s="781">
        <v>2310.679681818182</v>
      </c>
      <c r="F33" s="781">
        <v>1932.6590555555554</v>
      </c>
      <c r="G33" s="781">
        <v>2277.9849523809521</v>
      </c>
      <c r="H33" s="781">
        <v>3015.4261363636365</v>
      </c>
      <c r="I33" s="781">
        <v>3367.7042499999998</v>
      </c>
      <c r="J33" s="781">
        <v>3126.7425454545451</v>
      </c>
      <c r="K33" s="781">
        <v>2319.8684000000003</v>
      </c>
      <c r="L33" s="781">
        <v>3618.7062105263162</v>
      </c>
      <c r="M33" s="781">
        <v>2287.6677727272727</v>
      </c>
      <c r="N33" s="781">
        <v>2752.10385</v>
      </c>
      <c r="O33" s="781">
        <v>5632.07755</v>
      </c>
      <c r="P33" s="781">
        <v>1404.0803125000002</v>
      </c>
      <c r="Q33" s="781">
        <v>1525.4236363636364</v>
      </c>
      <c r="R33" s="781">
        <v>2449.6588888888891</v>
      </c>
      <c r="S33" s="781">
        <v>3307.8045454545459</v>
      </c>
      <c r="T33" s="781">
        <v>2906.8360499999999</v>
      </c>
      <c r="U33" s="781">
        <v>2975.9435999999996</v>
      </c>
      <c r="V33" s="781">
        <v>4753.4879523809523</v>
      </c>
      <c r="W33" s="781">
        <v>4852.2352222222216</v>
      </c>
      <c r="X33" s="781">
        <v>6152.2339047619043</v>
      </c>
      <c r="Y33" s="781">
        <v>6677.7190476190463</v>
      </c>
      <c r="Z33" s="781">
        <v>6958.4883499999996</v>
      </c>
      <c r="AA33" s="781">
        <v>12731.244999999999</v>
      </c>
      <c r="AB33" s="781">
        <v>4050.1314117647057</v>
      </c>
      <c r="AC33" s="781">
        <v>5464.570565217392</v>
      </c>
    </row>
    <row r="34" spans="1:29" ht="14.45" customHeight="1" thickBot="1">
      <c r="A34" s="1347"/>
      <c r="B34" s="1351"/>
      <c r="C34" s="782" t="s">
        <v>31</v>
      </c>
      <c r="D34" s="783">
        <v>1576.8204966081332</v>
      </c>
      <c r="E34" s="783">
        <v>2089.6578255837271</v>
      </c>
      <c r="F34" s="783">
        <v>1728.0027381258335</v>
      </c>
      <c r="G34" s="783">
        <v>2085.9412766598571</v>
      </c>
      <c r="H34" s="783">
        <v>2606.8177156191819</v>
      </c>
      <c r="I34" s="783">
        <v>2861.9047996107001</v>
      </c>
      <c r="J34" s="783">
        <v>2752.8078042964089</v>
      </c>
      <c r="K34" s="783">
        <v>2042.1210168471503</v>
      </c>
      <c r="L34" s="783">
        <v>3341.3802491378424</v>
      </c>
      <c r="M34" s="783">
        <v>2055.8753689418181</v>
      </c>
      <c r="N34" s="783">
        <v>2456.4530759618501</v>
      </c>
      <c r="O34" s="783">
        <v>5121.9646964023505</v>
      </c>
      <c r="P34" s="783">
        <v>1257.3511508885626</v>
      </c>
      <c r="Q34" s="783">
        <v>1322.1484982907727</v>
      </c>
      <c r="R34" s="783">
        <v>2129.3457371866116</v>
      </c>
      <c r="S34" s="783">
        <v>2835.3592303299088</v>
      </c>
      <c r="T34" s="783">
        <v>2360.1112773530999</v>
      </c>
      <c r="U34" s="783">
        <v>2505.2316703105498</v>
      </c>
      <c r="V34" s="783">
        <v>4398.0576931215237</v>
      </c>
      <c r="W34" s="783">
        <v>4534.8349878341669</v>
      </c>
      <c r="X34" s="783">
        <v>5654.2885454389998</v>
      </c>
      <c r="Y34" s="783">
        <v>6132.2117360927614</v>
      </c>
      <c r="Z34" s="783">
        <v>6427.0888228056501</v>
      </c>
      <c r="AA34" s="783">
        <v>11542.365053241683</v>
      </c>
      <c r="AB34" s="783">
        <v>3198.9307619036467</v>
      </c>
      <c r="AC34" s="783">
        <v>4353.599620499087</v>
      </c>
    </row>
    <row r="35" spans="1:29" ht="14.45" customHeight="1" thickTop="1">
      <c r="C35" s="770" t="s">
        <v>337</v>
      </c>
      <c r="D35" s="774">
        <v>15</v>
      </c>
      <c r="E35" s="774">
        <v>22</v>
      </c>
      <c r="F35" s="774">
        <v>18</v>
      </c>
      <c r="G35" s="774">
        <v>21</v>
      </c>
      <c r="H35" s="774">
        <v>22</v>
      </c>
      <c r="I35" s="774">
        <v>20</v>
      </c>
      <c r="J35" s="774">
        <v>22</v>
      </c>
      <c r="K35" s="774">
        <v>20</v>
      </c>
      <c r="L35" s="774">
        <v>19</v>
      </c>
      <c r="M35" s="774">
        <v>22</v>
      </c>
      <c r="N35" s="774">
        <v>20</v>
      </c>
      <c r="O35" s="774">
        <v>20</v>
      </c>
      <c r="P35" s="774">
        <v>16</v>
      </c>
      <c r="Q35" s="774">
        <v>22</v>
      </c>
      <c r="R35" s="774">
        <v>18</v>
      </c>
      <c r="S35" s="774">
        <v>22</v>
      </c>
      <c r="T35" s="774">
        <v>20</v>
      </c>
      <c r="U35" s="774">
        <v>20</v>
      </c>
      <c r="V35" s="774">
        <v>21</v>
      </c>
      <c r="W35" s="774">
        <v>18</v>
      </c>
      <c r="X35" s="774">
        <v>21</v>
      </c>
      <c r="Y35" s="774">
        <v>21</v>
      </c>
      <c r="Z35" s="774">
        <v>20</v>
      </c>
      <c r="AA35" s="774">
        <v>19</v>
      </c>
      <c r="AB35" s="774">
        <v>17</v>
      </c>
      <c r="AC35" s="774">
        <v>23</v>
      </c>
    </row>
    <row r="36" spans="1:29">
      <c r="A36" s="2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</row>
    <row r="37" spans="1:29">
      <c r="A37" s="2"/>
      <c r="D37" s="777" t="s">
        <v>1507</v>
      </c>
      <c r="E37" s="777" t="s">
        <v>1538</v>
      </c>
      <c r="F37" s="777" t="s">
        <v>1588</v>
      </c>
      <c r="G37" s="777" t="s">
        <v>1644</v>
      </c>
      <c r="H37" s="777" t="s">
        <v>1674</v>
      </c>
      <c r="I37" s="777" t="s">
        <v>1738</v>
      </c>
      <c r="J37" s="777" t="s">
        <v>1769</v>
      </c>
      <c r="K37" s="777" t="s">
        <v>1899</v>
      </c>
      <c r="L37" s="777" t="s">
        <v>1963</v>
      </c>
      <c r="M37" s="777" t="s">
        <v>2013</v>
      </c>
      <c r="N37" s="777" t="s">
        <v>2037</v>
      </c>
      <c r="O37" s="777" t="s">
        <v>2194</v>
      </c>
      <c r="P37" s="777" t="s">
        <v>2416</v>
      </c>
    </row>
    <row r="38" spans="1:29" ht="19.5" customHeight="1">
      <c r="A38" s="557" t="s">
        <v>175</v>
      </c>
      <c r="B38" s="1340" t="s">
        <v>31</v>
      </c>
      <c r="C38" s="1341"/>
      <c r="D38" s="31">
        <v>2351.708707455</v>
      </c>
      <c r="E38" s="31">
        <v>7126.3913094099998</v>
      </c>
      <c r="F38" s="31">
        <v>3177.4359690000001</v>
      </c>
      <c r="G38" s="31">
        <v>3402.3085999999998</v>
      </c>
      <c r="H38" s="31">
        <v>1785.9169340000001</v>
      </c>
      <c r="I38" s="31">
        <v>1865.0537633230001</v>
      </c>
      <c r="J38" s="31">
        <v>3196.7702300000001</v>
      </c>
      <c r="K38" s="31">
        <v>35497.777549999999</v>
      </c>
      <c r="L38" s="31">
        <v>26245.779146699999</v>
      </c>
      <c r="M38" s="31">
        <v>34569.098359000003</v>
      </c>
      <c r="N38" s="31">
        <v>31750.429387</v>
      </c>
      <c r="O38" s="31">
        <v>28470.35</v>
      </c>
      <c r="P38" s="31">
        <v>26601.664100000002</v>
      </c>
    </row>
    <row r="39" spans="1:29" ht="22.5" customHeight="1">
      <c r="A39" s="557" t="s">
        <v>174</v>
      </c>
      <c r="B39" s="1340" t="s">
        <v>31</v>
      </c>
      <c r="C39" s="1341"/>
      <c r="D39" s="31">
        <v>6908.4021660919998</v>
      </c>
      <c r="E39" s="31">
        <v>10156.598906561001</v>
      </c>
      <c r="F39" s="31">
        <v>29110.875755380999</v>
      </c>
      <c r="G39" s="31">
        <v>15657.036150231001</v>
      </c>
      <c r="H39" s="31">
        <v>20601.708852005999</v>
      </c>
      <c r="I39" s="31">
        <v>16824.87200096</v>
      </c>
      <c r="J39" s="31">
        <v>6801.6841984480006</v>
      </c>
      <c r="K39" s="31">
        <v>17966.656168740999</v>
      </c>
      <c r="L39" s="31">
        <v>24224.523372248001</v>
      </c>
      <c r="M39" s="31">
        <v>17882.995341424998</v>
      </c>
      <c r="N39" s="31">
        <v>16808.375378083998</v>
      </c>
      <c r="O39" s="31">
        <v>10077.002011062999</v>
      </c>
      <c r="P39" s="31">
        <v>32285.230461866999</v>
      </c>
    </row>
    <row r="40" spans="1:29" ht="19.5" customHeight="1">
      <c r="A40" s="557" t="s">
        <v>1498</v>
      </c>
      <c r="B40" s="1340" t="s">
        <v>31</v>
      </c>
      <c r="C40" s="1341"/>
      <c r="D40" s="31">
        <v>19827.156088849999</v>
      </c>
      <c r="E40" s="31">
        <v>21045.233053388001</v>
      </c>
      <c r="F40" s="31">
        <v>30089.591342877</v>
      </c>
      <c r="G40" s="31">
        <v>28142.880796830999</v>
      </c>
      <c r="H40" s="31">
        <v>27717.007620205</v>
      </c>
      <c r="I40" s="31">
        <v>73669.285791268994</v>
      </c>
      <c r="J40" s="31">
        <v>71628.575352567001</v>
      </c>
      <c r="K40" s="31">
        <v>65275.625735477995</v>
      </c>
      <c r="L40" s="31">
        <v>78306.143939000001</v>
      </c>
      <c r="M40" s="31">
        <v>76089.682755688002</v>
      </c>
      <c r="N40" s="31">
        <v>170746.13124650798</v>
      </c>
      <c r="O40" s="31">
        <v>15834.470941299</v>
      </c>
      <c r="P40" s="31">
        <v>41245.896709612003</v>
      </c>
    </row>
    <row r="41" spans="1:29" ht="19.5" customHeight="1">
      <c r="A41" s="1060" t="s">
        <v>177</v>
      </c>
      <c r="B41" s="1355" t="s">
        <v>31</v>
      </c>
      <c r="C41" s="1356"/>
      <c r="D41" s="785">
        <v>29087.266962397</v>
      </c>
      <c r="E41" s="785">
        <v>38328.223269359005</v>
      </c>
      <c r="F41" s="785">
        <v>62377.903067257997</v>
      </c>
      <c r="G41" s="785">
        <v>47202.225547062</v>
      </c>
      <c r="H41" s="785">
        <v>50104.633406210996</v>
      </c>
      <c r="I41" s="785">
        <v>92359.211555551999</v>
      </c>
      <c r="J41" s="785">
        <v>81627.029781015008</v>
      </c>
      <c r="K41" s="785">
        <v>118740.05945421899</v>
      </c>
      <c r="L41" s="785">
        <v>128776.446457948</v>
      </c>
      <c r="M41" s="785">
        <v>128541.776456113</v>
      </c>
      <c r="N41" s="785">
        <v>219304.93601159198</v>
      </c>
      <c r="O41" s="785">
        <v>54381.822952361996</v>
      </c>
      <c r="P41" s="785">
        <v>100132.791271479</v>
      </c>
    </row>
    <row r="43" spans="1:29" ht="15.75" thickBot="1"/>
    <row r="44" spans="1:29" ht="42.75" thickBot="1">
      <c r="A44" s="1278" t="s">
        <v>1762</v>
      </c>
      <c r="B44" s="1278" t="s">
        <v>19</v>
      </c>
      <c r="C44" s="1275"/>
      <c r="D44" s="1332" t="s">
        <v>231</v>
      </c>
      <c r="E44" s="1332"/>
      <c r="F44" s="1332"/>
      <c r="G44" s="217" t="s">
        <v>1774</v>
      </c>
      <c r="H44" s="1332" t="s">
        <v>232</v>
      </c>
      <c r="I44" s="1332"/>
    </row>
    <row r="45" spans="1:29" ht="35.25" thickBot="1">
      <c r="A45" s="1354"/>
      <c r="B45" s="1354"/>
      <c r="C45" s="1357"/>
      <c r="D45" s="368" t="s">
        <v>2420</v>
      </c>
      <c r="E45" s="368" t="s">
        <v>2197</v>
      </c>
      <c r="F45" s="786" t="s">
        <v>2424</v>
      </c>
      <c r="G45" s="450" t="s">
        <v>2418</v>
      </c>
      <c r="H45" s="787" t="s">
        <v>2296</v>
      </c>
      <c r="I45" s="368" t="s">
        <v>334</v>
      </c>
    </row>
    <row r="46" spans="1:29" ht="17.25">
      <c r="A46" s="1262" t="s">
        <v>175</v>
      </c>
      <c r="B46" s="1272" t="s">
        <v>18</v>
      </c>
      <c r="C46" s="178" t="s">
        <v>180</v>
      </c>
      <c r="D46" s="179">
        <v>22</v>
      </c>
      <c r="E46" s="179">
        <v>11</v>
      </c>
      <c r="F46" s="179">
        <v>11</v>
      </c>
      <c r="G46" s="180">
        <v>33</v>
      </c>
      <c r="H46" s="182">
        <v>1</v>
      </c>
      <c r="I46" s="357">
        <v>1</v>
      </c>
    </row>
    <row r="47" spans="1:29" ht="17.25">
      <c r="A47" s="1262"/>
      <c r="B47" s="1272"/>
      <c r="C47" s="178" t="s">
        <v>2231</v>
      </c>
      <c r="D47" s="183">
        <v>26821.633999999998</v>
      </c>
      <c r="E47" s="183">
        <v>28894</v>
      </c>
      <c r="F47" s="183">
        <v>2604.2730000000001</v>
      </c>
      <c r="G47" s="184">
        <v>55715.633999999998</v>
      </c>
      <c r="H47" s="182">
        <v>-7.1723056689970255E-2</v>
      </c>
      <c r="I47" s="357">
        <v>9.2990869236827312</v>
      </c>
    </row>
    <row r="48" spans="1:29" ht="18" thickBot="1">
      <c r="A48" s="1262"/>
      <c r="B48" s="1274"/>
      <c r="C48" s="383" t="s">
        <v>2232</v>
      </c>
      <c r="D48" s="216">
        <v>26601.664100000002</v>
      </c>
      <c r="E48" s="216">
        <v>28470.35</v>
      </c>
      <c r="F48" s="216">
        <v>2351.708707455</v>
      </c>
      <c r="G48" s="465">
        <v>55072.0141</v>
      </c>
      <c r="H48" s="186">
        <v>-6.5636211005484557E-2</v>
      </c>
      <c r="I48" s="185">
        <v>10.311632267921526</v>
      </c>
    </row>
    <row r="49" spans="1:9" ht="17.25">
      <c r="A49" s="1262" t="s">
        <v>174</v>
      </c>
      <c r="B49" s="1359" t="s">
        <v>17</v>
      </c>
      <c r="C49" s="178" t="s">
        <v>180</v>
      </c>
      <c r="D49" s="179">
        <v>13</v>
      </c>
      <c r="E49" s="179">
        <v>18</v>
      </c>
      <c r="F49" s="179">
        <v>4</v>
      </c>
      <c r="G49" s="180">
        <v>31</v>
      </c>
      <c r="H49" s="182">
        <v>-0.27777777777777779</v>
      </c>
      <c r="I49" s="357">
        <v>2.25</v>
      </c>
    </row>
    <row r="50" spans="1:9" ht="17.25">
      <c r="A50" s="1262"/>
      <c r="B50" s="1272"/>
      <c r="C50" s="178" t="s">
        <v>2231</v>
      </c>
      <c r="D50" s="183">
        <v>5723.9</v>
      </c>
      <c r="E50" s="183">
        <v>4568</v>
      </c>
      <c r="F50" s="183">
        <v>1850</v>
      </c>
      <c r="G50" s="184">
        <v>10291.9</v>
      </c>
      <c r="H50" s="182">
        <v>0.25304290718038525</v>
      </c>
      <c r="I50" s="357">
        <v>2.0939999999999999</v>
      </c>
    </row>
    <row r="51" spans="1:9" ht="17.25">
      <c r="A51" s="1262"/>
      <c r="B51" s="1272"/>
      <c r="C51" s="178" t="s">
        <v>2232</v>
      </c>
      <c r="D51" s="183">
        <v>5722.5709999999999</v>
      </c>
      <c r="E51" s="183">
        <v>4542.3999999999996</v>
      </c>
      <c r="F51" s="183">
        <v>1845.5</v>
      </c>
      <c r="G51" s="184">
        <v>10264.971</v>
      </c>
      <c r="H51" s="182">
        <v>0.25981221380767883</v>
      </c>
      <c r="I51" s="357">
        <v>2.100824166892441</v>
      </c>
    </row>
    <row r="52" spans="1:9" ht="17.25">
      <c r="A52" s="1262"/>
      <c r="B52" s="1272" t="s">
        <v>18</v>
      </c>
      <c r="C52" s="178" t="s">
        <v>180</v>
      </c>
      <c r="D52" s="179">
        <v>96</v>
      </c>
      <c r="E52" s="179">
        <v>40</v>
      </c>
      <c r="F52" s="179">
        <v>179</v>
      </c>
      <c r="G52" s="180">
        <v>136</v>
      </c>
      <c r="H52" s="182">
        <v>1.4</v>
      </c>
      <c r="I52" s="357">
        <v>-0.46368715083798884</v>
      </c>
    </row>
    <row r="53" spans="1:9" ht="17.25">
      <c r="A53" s="1262"/>
      <c r="B53" s="1272"/>
      <c r="C53" s="178" t="s">
        <v>2231</v>
      </c>
      <c r="D53" s="183">
        <v>38104.321000000004</v>
      </c>
      <c r="E53" s="183">
        <v>7671.11</v>
      </c>
      <c r="F53" s="183">
        <v>5268.0460000000003</v>
      </c>
      <c r="G53" s="184">
        <v>45775.431000000004</v>
      </c>
      <c r="H53" s="182">
        <v>3.9672499807720145</v>
      </c>
      <c r="I53" s="357">
        <v>6.2331033176247894</v>
      </c>
    </row>
    <row r="54" spans="1:9" ht="18" thickBot="1">
      <c r="A54" s="1262"/>
      <c r="B54" s="1274"/>
      <c r="C54" s="383" t="s">
        <v>2232</v>
      </c>
      <c r="D54" s="216">
        <v>26562.659461866999</v>
      </c>
      <c r="E54" s="216">
        <v>5534.6020110629997</v>
      </c>
      <c r="F54" s="216">
        <v>5062.9021660919998</v>
      </c>
      <c r="G54" s="465">
        <v>32097.261472929997</v>
      </c>
      <c r="H54" s="186">
        <v>3.7993802280220796</v>
      </c>
      <c r="I54" s="185">
        <v>4.246528293547974</v>
      </c>
    </row>
    <row r="55" spans="1:9" ht="17.25">
      <c r="A55" s="1262" t="s">
        <v>1498</v>
      </c>
      <c r="B55" s="1359" t="s">
        <v>17</v>
      </c>
      <c r="C55" s="178" t="s">
        <v>180</v>
      </c>
      <c r="D55" s="183">
        <v>2092</v>
      </c>
      <c r="E55" s="183">
        <v>2230</v>
      </c>
      <c r="F55" s="183">
        <v>2186</v>
      </c>
      <c r="G55" s="184">
        <v>4322</v>
      </c>
      <c r="H55" s="182">
        <v>-6.1883408071748858E-2</v>
      </c>
      <c r="I55" s="357">
        <v>-4.3000914913083221E-2</v>
      </c>
    </row>
    <row r="56" spans="1:9" ht="17.25">
      <c r="A56" s="1262"/>
      <c r="B56" s="1272"/>
      <c r="C56" s="178" t="s">
        <v>2231</v>
      </c>
      <c r="D56" s="183">
        <v>1808.3720000000001</v>
      </c>
      <c r="E56" s="183">
        <v>872.45</v>
      </c>
      <c r="F56" s="183">
        <v>407.786</v>
      </c>
      <c r="G56" s="184">
        <v>2680.8220000000001</v>
      </c>
      <c r="H56" s="182">
        <v>1.0727514470743307</v>
      </c>
      <c r="I56" s="357">
        <v>3.4346103103098198</v>
      </c>
    </row>
    <row r="57" spans="1:9" ht="17.25">
      <c r="A57" s="1262"/>
      <c r="B57" s="1272"/>
      <c r="C57" s="178" t="s">
        <v>2232</v>
      </c>
      <c r="D57" s="183">
        <v>1718.2368087899999</v>
      </c>
      <c r="E57" s="183">
        <v>832.96962887300003</v>
      </c>
      <c r="F57" s="183">
        <v>402.25716487800003</v>
      </c>
      <c r="G57" s="184">
        <v>2551.2064376630001</v>
      </c>
      <c r="H57" s="182">
        <v>1.0627844632399839</v>
      </c>
      <c r="I57" s="357">
        <v>3.2714883880592192</v>
      </c>
    </row>
    <row r="58" spans="1:9" ht="17.25">
      <c r="A58" s="1262"/>
      <c r="B58" s="1272" t="s">
        <v>18</v>
      </c>
      <c r="C58" s="178" t="s">
        <v>180</v>
      </c>
      <c r="D58" s="183">
        <v>47569</v>
      </c>
      <c r="E58" s="183">
        <v>40218</v>
      </c>
      <c r="F58" s="183">
        <v>23306</v>
      </c>
      <c r="G58" s="184">
        <v>87787</v>
      </c>
      <c r="H58" s="182">
        <v>0.18277885523894777</v>
      </c>
      <c r="I58" s="357">
        <v>1.0410623873680596</v>
      </c>
    </row>
    <row r="59" spans="1:9" ht="17.25">
      <c r="A59" s="1262"/>
      <c r="B59" s="1272"/>
      <c r="C59" s="178" t="s">
        <v>2231</v>
      </c>
      <c r="D59" s="183">
        <v>53226.896000000001</v>
      </c>
      <c r="E59" s="183">
        <v>26846.673999999999</v>
      </c>
      <c r="F59" s="183">
        <v>23429.215</v>
      </c>
      <c r="G59" s="184">
        <v>80073.570000000007</v>
      </c>
      <c r="H59" s="182">
        <v>0.98262533377505168</v>
      </c>
      <c r="I59" s="357">
        <v>1.2718173016040017</v>
      </c>
    </row>
    <row r="60" spans="1:9" ht="18" thickBot="1">
      <c r="A60" s="1263"/>
      <c r="B60" s="1274"/>
      <c r="C60" s="383" t="s">
        <v>2232</v>
      </c>
      <c r="D60" s="216">
        <v>39527.659900822</v>
      </c>
      <c r="E60" s="216">
        <v>15001.501312426</v>
      </c>
      <c r="F60" s="216">
        <v>19424.898923971999</v>
      </c>
      <c r="G60" s="465">
        <v>54529.161213248</v>
      </c>
      <c r="H60" s="186">
        <v>1.6349136048190434</v>
      </c>
      <c r="I60" s="357">
        <v>1.0348965549592366</v>
      </c>
    </row>
    <row r="61" spans="1:9" ht="17.25">
      <c r="A61" s="1283" t="s">
        <v>48</v>
      </c>
      <c r="B61" s="1283"/>
      <c r="C61" s="178" t="s">
        <v>180</v>
      </c>
      <c r="D61" s="337">
        <v>49792</v>
      </c>
      <c r="E61" s="337">
        <v>42517</v>
      </c>
      <c r="F61" s="337">
        <v>25686</v>
      </c>
      <c r="G61" s="379">
        <v>92309</v>
      </c>
      <c r="H61" s="464">
        <v>0.17110802737728448</v>
      </c>
      <c r="I61" s="200">
        <v>0.93848789223701634</v>
      </c>
    </row>
    <row r="62" spans="1:9" ht="17.25">
      <c r="A62" s="1283"/>
      <c r="B62" s="1283"/>
      <c r="C62" s="178" t="s">
        <v>2231</v>
      </c>
      <c r="D62" s="337">
        <v>125685.12300000002</v>
      </c>
      <c r="E62" s="337">
        <v>68852.233999999997</v>
      </c>
      <c r="F62" s="337">
        <v>33559.32</v>
      </c>
      <c r="G62" s="379">
        <v>194537.35700000002</v>
      </c>
      <c r="H62" s="464">
        <v>0.82543275211665645</v>
      </c>
      <c r="I62" s="463">
        <v>2.7451629830401814</v>
      </c>
    </row>
    <row r="63" spans="1:9" ht="18" thickBot="1">
      <c r="A63" s="1285"/>
      <c r="B63" s="1285"/>
      <c r="C63" s="383" t="s">
        <v>2232</v>
      </c>
      <c r="D63" s="377">
        <v>100132.791271479</v>
      </c>
      <c r="E63" s="377">
        <v>54381.822952361996</v>
      </c>
      <c r="F63" s="377">
        <v>29087.266962397</v>
      </c>
      <c r="G63" s="376">
        <v>154514.614223841</v>
      </c>
      <c r="H63" s="188">
        <v>0.84129155359860697</v>
      </c>
      <c r="I63" s="187">
        <v>2.4424956941099749</v>
      </c>
    </row>
    <row r="64" spans="1:9" ht="17.25">
      <c r="A64" s="1288" t="s">
        <v>172</v>
      </c>
      <c r="B64" s="1288"/>
      <c r="C64" s="189" t="s">
        <v>180</v>
      </c>
      <c r="D64" s="374">
        <v>2164.8695652173915</v>
      </c>
      <c r="E64" s="374">
        <v>2501</v>
      </c>
      <c r="F64" s="374">
        <v>1167.5454545454545</v>
      </c>
      <c r="G64" s="373">
        <v>4665.8695652173919</v>
      </c>
      <c r="H64" s="191">
        <v>-0.13439841454722457</v>
      </c>
      <c r="I64" s="462">
        <v>0.85420580996584183</v>
      </c>
    </row>
    <row r="65" spans="1:9" ht="17.25">
      <c r="A65" s="1290"/>
      <c r="B65" s="1290"/>
      <c r="C65" s="189" t="s">
        <v>2231</v>
      </c>
      <c r="D65" s="374">
        <v>5464.570565217392</v>
      </c>
      <c r="E65" s="374">
        <v>4050.1314117647057</v>
      </c>
      <c r="F65" s="374">
        <v>1525.4236363636364</v>
      </c>
      <c r="G65" s="373">
        <v>9514.7019769820981</v>
      </c>
      <c r="H65" s="191">
        <v>0.3492329037383981</v>
      </c>
      <c r="I65" s="462">
        <v>2.5823298098645209</v>
      </c>
    </row>
    <row r="66" spans="1:9" ht="18" thickBot="1">
      <c r="A66" s="1358"/>
      <c r="B66" s="1358"/>
      <c r="C66" s="192" t="s">
        <v>2232</v>
      </c>
      <c r="D66" s="328">
        <v>4353.599620499087</v>
      </c>
      <c r="E66" s="328">
        <v>3198.9307619036467</v>
      </c>
      <c r="F66" s="328">
        <v>1322.1484982907727</v>
      </c>
      <c r="G66" s="371">
        <v>7552.5303824027342</v>
      </c>
      <c r="H66" s="194">
        <v>0.36095462657288335</v>
      </c>
      <c r="I66" s="193">
        <v>2.2928219682791062</v>
      </c>
    </row>
  </sheetData>
  <mergeCells count="35">
    <mergeCell ref="A64:B66"/>
    <mergeCell ref="A49:A54"/>
    <mergeCell ref="B49:B51"/>
    <mergeCell ref="B52:B54"/>
    <mergeCell ref="A55:A60"/>
    <mergeCell ref="B55:B57"/>
    <mergeCell ref="B58:B60"/>
    <mergeCell ref="D44:F44"/>
    <mergeCell ref="H44:I44"/>
    <mergeCell ref="A46:A48"/>
    <mergeCell ref="B46:B48"/>
    <mergeCell ref="A61:B63"/>
    <mergeCell ref="B11:B13"/>
    <mergeCell ref="B14:B16"/>
    <mergeCell ref="B17:B19"/>
    <mergeCell ref="A44:A45"/>
    <mergeCell ref="B44:B45"/>
    <mergeCell ref="B41:C41"/>
    <mergeCell ref="C44:C45"/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29"/>
  <sheetViews>
    <sheetView rightToLeft="1" workbookViewId="0">
      <selection activeCell="J6" sqref="J6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26" width="7.42578125" style="2" customWidth="1"/>
    <col min="27" max="27" width="8.85546875" style="2" customWidth="1"/>
    <col min="28" max="29" width="7.42578125" style="2" customWidth="1"/>
    <col min="30" max="16384" width="9.140625" style="2"/>
  </cols>
  <sheetData>
    <row r="1" spans="1:29" ht="21" customHeight="1" thickBot="1">
      <c r="A1" s="788"/>
      <c r="B1" s="788" t="s">
        <v>19</v>
      </c>
      <c r="C1" s="788" t="s">
        <v>1782</v>
      </c>
      <c r="D1" s="784" t="s">
        <v>34</v>
      </c>
      <c r="E1" s="784" t="s">
        <v>35</v>
      </c>
      <c r="F1" s="784" t="s">
        <v>36</v>
      </c>
      <c r="G1" s="784" t="s">
        <v>37</v>
      </c>
      <c r="H1" s="784" t="s">
        <v>38</v>
      </c>
      <c r="I1" s="784" t="s">
        <v>39</v>
      </c>
      <c r="J1" s="784" t="s">
        <v>40</v>
      </c>
      <c r="K1" s="784" t="s">
        <v>41</v>
      </c>
      <c r="L1" s="784" t="s">
        <v>42</v>
      </c>
      <c r="M1" s="784" t="s">
        <v>43</v>
      </c>
      <c r="N1" s="784" t="s">
        <v>44</v>
      </c>
      <c r="O1" s="784" t="s">
        <v>169</v>
      </c>
      <c r="P1" s="784" t="s">
        <v>176</v>
      </c>
      <c r="Q1" s="784" t="s">
        <v>1507</v>
      </c>
      <c r="R1" s="784" t="s">
        <v>1538</v>
      </c>
      <c r="S1" s="784" t="s">
        <v>1588</v>
      </c>
      <c r="T1" s="784" t="s">
        <v>1644</v>
      </c>
      <c r="U1" s="784" t="s">
        <v>1674</v>
      </c>
      <c r="V1" s="784" t="s">
        <v>1738</v>
      </c>
      <c r="W1" s="784" t="s">
        <v>1769</v>
      </c>
      <c r="X1" s="784" t="s">
        <v>1899</v>
      </c>
      <c r="Y1" s="784" t="s">
        <v>1963</v>
      </c>
      <c r="Z1" s="784" t="s">
        <v>2013</v>
      </c>
      <c r="AA1" s="784" t="s">
        <v>2037</v>
      </c>
      <c r="AB1" s="784" t="s">
        <v>2194</v>
      </c>
      <c r="AC1" s="784" t="s">
        <v>2416</v>
      </c>
    </row>
    <row r="2" spans="1:29" ht="20.100000000000001" customHeight="1">
      <c r="A2" s="1360" t="s">
        <v>2297</v>
      </c>
      <c r="B2" s="537" t="s">
        <v>17</v>
      </c>
      <c r="C2" s="771" t="s">
        <v>296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</row>
    <row r="3" spans="1:29" ht="20.100000000000001" customHeight="1" thickBot="1">
      <c r="A3" s="1361"/>
      <c r="B3" s="789" t="s">
        <v>18</v>
      </c>
      <c r="C3" s="790" t="s">
        <v>147</v>
      </c>
      <c r="D3" s="791">
        <v>23503.253000000001</v>
      </c>
      <c r="E3" s="791">
        <v>35115.351000000002</v>
      </c>
      <c r="F3" s="791">
        <v>27086.106</v>
      </c>
      <c r="G3" s="791">
        <v>38018.097000000002</v>
      </c>
      <c r="H3" s="791">
        <v>60844.748</v>
      </c>
      <c r="I3" s="791">
        <v>59948.576000000001</v>
      </c>
      <c r="J3" s="791">
        <v>63180.673999999999</v>
      </c>
      <c r="K3" s="791">
        <v>32909.976999999999</v>
      </c>
      <c r="L3" s="791">
        <v>36819.71</v>
      </c>
      <c r="M3" s="791">
        <v>40253.097000000002</v>
      </c>
      <c r="N3" s="791">
        <v>51670.017999999996</v>
      </c>
      <c r="O3" s="791">
        <v>88425.907000000007</v>
      </c>
      <c r="P3" s="791">
        <v>21688.38</v>
      </c>
      <c r="Q3" s="791">
        <v>31301.534</v>
      </c>
      <c r="R3" s="791">
        <v>32869.377</v>
      </c>
      <c r="S3" s="791">
        <v>49136.088000000003</v>
      </c>
      <c r="T3" s="791">
        <v>50779.203999999998</v>
      </c>
      <c r="U3" s="791">
        <v>52333.311999999998</v>
      </c>
      <c r="V3" s="791">
        <v>93050.387000000002</v>
      </c>
      <c r="W3" s="791">
        <v>84221.850999999995</v>
      </c>
      <c r="X3" s="791">
        <v>125848.364</v>
      </c>
      <c r="Y3" s="791">
        <v>132183.783</v>
      </c>
      <c r="Z3" s="791">
        <v>126580.454</v>
      </c>
      <c r="AA3" s="791">
        <v>219789.296</v>
      </c>
      <c r="AB3" s="791">
        <v>63411.784</v>
      </c>
      <c r="AC3" s="791">
        <v>118152.851</v>
      </c>
    </row>
    <row r="4" spans="1:29" ht="20.100000000000001" customHeight="1" thickTop="1">
      <c r="A4" s="1360" t="s">
        <v>2298</v>
      </c>
      <c r="B4" s="560" t="s">
        <v>17</v>
      </c>
      <c r="C4" s="771" t="s">
        <v>296</v>
      </c>
      <c r="D4" s="772">
        <v>2480.7089755779998</v>
      </c>
      <c r="E4" s="772">
        <v>15035.372660122001</v>
      </c>
      <c r="F4" s="772">
        <v>7582.7044634989998</v>
      </c>
      <c r="G4" s="772">
        <v>9723.8396897629991</v>
      </c>
      <c r="H4" s="772">
        <v>5368.4151643490004</v>
      </c>
      <c r="I4" s="772">
        <v>7255.5731581350001</v>
      </c>
      <c r="J4" s="772">
        <v>5527.7041527459996</v>
      </c>
      <c r="K4" s="772">
        <v>13454.481557731</v>
      </c>
      <c r="L4" s="772">
        <v>31911.549952515001</v>
      </c>
      <c r="M4" s="772">
        <v>10141.411461326001</v>
      </c>
      <c r="N4" s="772">
        <v>3368.9299215000001</v>
      </c>
      <c r="O4" s="772">
        <v>24089.453798710001</v>
      </c>
      <c r="P4" s="772">
        <v>764.93145736500003</v>
      </c>
      <c r="Q4" s="772">
        <v>2247.7571648779999</v>
      </c>
      <c r="R4" s="772">
        <v>10278.913828223</v>
      </c>
      <c r="S4" s="772">
        <v>23186.224492271002</v>
      </c>
      <c r="T4" s="772">
        <v>7024.9186570080001</v>
      </c>
      <c r="U4" s="772">
        <v>7147.5868909009996</v>
      </c>
      <c r="V4" s="772">
        <v>6697.0504204870003</v>
      </c>
      <c r="W4" s="772">
        <v>2966.1117462940001</v>
      </c>
      <c r="X4" s="772">
        <v>3145.8129471799998</v>
      </c>
      <c r="Y4" s="772">
        <v>7989.4762783850001</v>
      </c>
      <c r="Z4" s="772">
        <v>12348.957485209001</v>
      </c>
      <c r="AA4" s="772">
        <v>22011.072315635</v>
      </c>
      <c r="AB4" s="772">
        <v>5375.3696288729998</v>
      </c>
      <c r="AC4" s="772">
        <v>7440.8078087900003</v>
      </c>
    </row>
    <row r="5" spans="1:29" ht="20.100000000000001" customHeight="1" thickBot="1">
      <c r="A5" s="1361"/>
      <c r="B5" s="789" t="s">
        <v>18</v>
      </c>
      <c r="C5" s="790" t="s">
        <v>147</v>
      </c>
      <c r="D5" s="791">
        <v>21171.598473544</v>
      </c>
      <c r="E5" s="791">
        <v>30937.099502720001</v>
      </c>
      <c r="F5" s="791">
        <v>23521.344822766001</v>
      </c>
      <c r="G5" s="791">
        <v>34080.927120093998</v>
      </c>
      <c r="H5" s="791">
        <v>51981.574579273001</v>
      </c>
      <c r="I5" s="791">
        <v>49982.522834078998</v>
      </c>
      <c r="J5" s="791">
        <v>55034.067541775003</v>
      </c>
      <c r="K5" s="791">
        <v>27387.938779212</v>
      </c>
      <c r="L5" s="791">
        <v>31574.674781104</v>
      </c>
      <c r="M5" s="791">
        <v>35087.846655394002</v>
      </c>
      <c r="N5" s="791">
        <v>45760.131597737003</v>
      </c>
      <c r="O5" s="791">
        <v>78349.840129336997</v>
      </c>
      <c r="P5" s="791">
        <v>19352.686956852001</v>
      </c>
      <c r="Q5" s="791">
        <v>26839.509797519</v>
      </c>
      <c r="R5" s="791">
        <v>28049.309441136</v>
      </c>
      <c r="S5" s="791">
        <v>39191.678574987003</v>
      </c>
      <c r="T5" s="791">
        <v>40177.306890054002</v>
      </c>
      <c r="U5" s="791">
        <v>42957.046515310001</v>
      </c>
      <c r="V5" s="791">
        <v>85662.161135065006</v>
      </c>
      <c r="W5" s="791">
        <v>78660.918034721006</v>
      </c>
      <c r="X5" s="791">
        <v>115594.246507039</v>
      </c>
      <c r="Y5" s="791">
        <v>120786.970179563</v>
      </c>
      <c r="Z5" s="791">
        <v>116192.818970904</v>
      </c>
      <c r="AA5" s="791">
        <v>197293.863695957</v>
      </c>
      <c r="AB5" s="791">
        <v>49006.453323488997</v>
      </c>
      <c r="AC5" s="791">
        <v>92691.983462688993</v>
      </c>
    </row>
    <row r="6" spans="1:29" ht="20.100000000000001" customHeight="1" thickTop="1">
      <c r="A6" s="1360" t="s">
        <v>180</v>
      </c>
      <c r="B6" s="537" t="s">
        <v>17</v>
      </c>
      <c r="C6" s="769" t="s">
        <v>296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</row>
    <row r="7" spans="1:29" ht="20.100000000000001" customHeight="1" thickBot="1">
      <c r="A7" s="1361"/>
      <c r="B7" s="789" t="s">
        <v>18</v>
      </c>
      <c r="C7" s="790" t="s">
        <v>147</v>
      </c>
      <c r="D7" s="791">
        <v>11987</v>
      </c>
      <c r="E7" s="791">
        <v>17537</v>
      </c>
      <c r="F7" s="791">
        <v>17061</v>
      </c>
      <c r="G7" s="791">
        <v>21147</v>
      </c>
      <c r="H7" s="791">
        <v>29112</v>
      </c>
      <c r="I7" s="791">
        <v>27892</v>
      </c>
      <c r="J7" s="791">
        <v>27718</v>
      </c>
      <c r="K7" s="791">
        <v>23976</v>
      </c>
      <c r="L7" s="791">
        <v>22825</v>
      </c>
      <c r="M7" s="791">
        <v>25874</v>
      </c>
      <c r="N7" s="791">
        <v>21320</v>
      </c>
      <c r="O7" s="791">
        <v>27891</v>
      </c>
      <c r="P7" s="791">
        <v>14720</v>
      </c>
      <c r="Q7" s="791">
        <v>23496</v>
      </c>
      <c r="R7" s="791">
        <v>18811</v>
      </c>
      <c r="S7" s="791">
        <v>24597</v>
      </c>
      <c r="T7" s="791">
        <v>26718</v>
      </c>
      <c r="U7" s="791">
        <v>24833</v>
      </c>
      <c r="V7" s="791">
        <v>25112</v>
      </c>
      <c r="W7" s="791">
        <v>22340</v>
      </c>
      <c r="X7" s="791">
        <v>25495</v>
      </c>
      <c r="Y7" s="791">
        <v>27165</v>
      </c>
      <c r="Z7" s="791">
        <v>26864</v>
      </c>
      <c r="AA7" s="791">
        <v>53138</v>
      </c>
      <c r="AB7" s="791">
        <v>40269</v>
      </c>
      <c r="AC7" s="791">
        <v>47687</v>
      </c>
    </row>
    <row r="8" spans="1:29" ht="20.100000000000001" customHeight="1" thickTop="1">
      <c r="A8" s="1362" t="s">
        <v>48</v>
      </c>
      <c r="B8" s="1362"/>
      <c r="C8" s="812" t="s">
        <v>2231</v>
      </c>
      <c r="D8" s="628">
        <v>25973.501</v>
      </c>
      <c r="E8" s="628">
        <v>50834.953000000001</v>
      </c>
      <c r="F8" s="628">
        <v>34787.862999999998</v>
      </c>
      <c r="G8" s="628">
        <v>47837.684000000001</v>
      </c>
      <c r="H8" s="628">
        <v>66339.375</v>
      </c>
      <c r="I8" s="628">
        <v>67354.085000000006</v>
      </c>
      <c r="J8" s="628">
        <v>68788.335999999996</v>
      </c>
      <c r="K8" s="628">
        <v>46397.368000000002</v>
      </c>
      <c r="L8" s="628">
        <v>68755.418000000005</v>
      </c>
      <c r="M8" s="628">
        <v>50328.690999999999</v>
      </c>
      <c r="N8" s="628">
        <v>55042.076999999997</v>
      </c>
      <c r="O8" s="628">
        <v>112641.55100000001</v>
      </c>
      <c r="P8" s="628">
        <v>22465.285</v>
      </c>
      <c r="Q8" s="628">
        <v>33559.32</v>
      </c>
      <c r="R8" s="628">
        <v>44093.86</v>
      </c>
      <c r="S8" s="628">
        <v>72771.700000000012</v>
      </c>
      <c r="T8" s="628">
        <v>58136.720999999998</v>
      </c>
      <c r="U8" s="628">
        <v>59518.871999999996</v>
      </c>
      <c r="V8" s="628">
        <v>99823.247000000003</v>
      </c>
      <c r="W8" s="628">
        <v>87340.233999999997</v>
      </c>
      <c r="X8" s="628">
        <v>129196.912</v>
      </c>
      <c r="Y8" s="628">
        <v>140232.1</v>
      </c>
      <c r="Z8" s="628">
        <v>139169.76699999999</v>
      </c>
      <c r="AA8" s="628">
        <v>241893.655</v>
      </c>
      <c r="AB8" s="628">
        <v>68852.233999999997</v>
      </c>
      <c r="AC8" s="628">
        <v>125685.12299999999</v>
      </c>
    </row>
    <row r="9" spans="1:29" ht="20.100000000000001" customHeight="1">
      <c r="A9" s="1363"/>
      <c r="B9" s="1363"/>
      <c r="C9" s="813" t="s">
        <v>2299</v>
      </c>
      <c r="D9" s="628">
        <v>23652.307449122</v>
      </c>
      <c r="E9" s="628">
        <v>45972.472162842001</v>
      </c>
      <c r="F9" s="628">
        <v>31104.049286264999</v>
      </c>
      <c r="G9" s="628">
        <v>43804.766809856999</v>
      </c>
      <c r="H9" s="628">
        <v>57349.989743622005</v>
      </c>
      <c r="I9" s="628">
        <v>57238.095992213995</v>
      </c>
      <c r="J9" s="628">
        <v>60561.771694521005</v>
      </c>
      <c r="K9" s="628">
        <v>40842.420336943003</v>
      </c>
      <c r="L9" s="628">
        <v>63486.224733619005</v>
      </c>
      <c r="M9" s="628">
        <v>45229.258116720004</v>
      </c>
      <c r="N9" s="628">
        <v>49129.061519237002</v>
      </c>
      <c r="O9" s="628">
        <v>102439.293928047</v>
      </c>
      <c r="P9" s="628">
        <v>20117.618414217002</v>
      </c>
      <c r="Q9" s="628">
        <v>29087.266962397</v>
      </c>
      <c r="R9" s="628">
        <v>38328.223269358998</v>
      </c>
      <c r="S9" s="628">
        <v>62377.903067258005</v>
      </c>
      <c r="T9" s="628">
        <v>47202.225547062</v>
      </c>
      <c r="U9" s="628">
        <v>50104.633406211004</v>
      </c>
      <c r="V9" s="628">
        <v>92359.211555551999</v>
      </c>
      <c r="W9" s="628">
        <v>81627.029781015008</v>
      </c>
      <c r="X9" s="628">
        <v>118740.05945421901</v>
      </c>
      <c r="Y9" s="628">
        <v>128776.446457948</v>
      </c>
      <c r="Z9" s="628">
        <v>128541.776456113</v>
      </c>
      <c r="AA9" s="628">
        <v>219304.93601159198</v>
      </c>
      <c r="AB9" s="628">
        <v>54381.822952361996</v>
      </c>
      <c r="AC9" s="628">
        <v>100132.791271479</v>
      </c>
    </row>
    <row r="10" spans="1:29" ht="20.100000000000001" customHeight="1" thickBot="1">
      <c r="A10" s="1361"/>
      <c r="B10" s="1361"/>
      <c r="C10" s="814" t="s">
        <v>180</v>
      </c>
      <c r="D10" s="815">
        <v>13870</v>
      </c>
      <c r="E10" s="815">
        <v>20663</v>
      </c>
      <c r="F10" s="815">
        <v>20240</v>
      </c>
      <c r="G10" s="815">
        <v>25431</v>
      </c>
      <c r="H10" s="815">
        <v>33246</v>
      </c>
      <c r="I10" s="815">
        <v>31497</v>
      </c>
      <c r="J10" s="815">
        <v>31413</v>
      </c>
      <c r="K10" s="815">
        <v>26464</v>
      </c>
      <c r="L10" s="815">
        <v>25035</v>
      </c>
      <c r="M10" s="815">
        <v>27798</v>
      </c>
      <c r="N10" s="815">
        <v>23516</v>
      </c>
      <c r="O10" s="815">
        <v>31934</v>
      </c>
      <c r="P10" s="815">
        <v>16291</v>
      </c>
      <c r="Q10" s="815">
        <v>25686</v>
      </c>
      <c r="R10" s="815">
        <v>20837</v>
      </c>
      <c r="S10" s="815">
        <v>27300</v>
      </c>
      <c r="T10" s="815">
        <v>28693</v>
      </c>
      <c r="U10" s="815">
        <v>26887</v>
      </c>
      <c r="V10" s="815">
        <v>28000</v>
      </c>
      <c r="W10" s="815">
        <v>24400</v>
      </c>
      <c r="X10" s="815">
        <v>28790</v>
      </c>
      <c r="Y10" s="815">
        <v>30142</v>
      </c>
      <c r="Z10" s="815">
        <v>30033</v>
      </c>
      <c r="AA10" s="815">
        <v>57370</v>
      </c>
      <c r="AB10" s="815">
        <v>42517</v>
      </c>
      <c r="AC10" s="815">
        <v>49792</v>
      </c>
    </row>
    <row r="11" spans="1:29" ht="20.100000000000001" customHeight="1" thickTop="1">
      <c r="A11" s="1362" t="s">
        <v>172</v>
      </c>
      <c r="B11" s="1362"/>
      <c r="C11" s="793" t="s">
        <v>178</v>
      </c>
      <c r="D11" s="794">
        <v>1731.5667333333333</v>
      </c>
      <c r="E11" s="794">
        <v>2310.679681818182</v>
      </c>
      <c r="F11" s="794">
        <v>1932.6590555555554</v>
      </c>
      <c r="G11" s="794">
        <v>2277.9849523809526</v>
      </c>
      <c r="H11" s="794">
        <v>3015.4261363636365</v>
      </c>
      <c r="I11" s="794">
        <v>3367.7042500000002</v>
      </c>
      <c r="J11" s="794">
        <v>3126.7425454545451</v>
      </c>
      <c r="K11" s="794">
        <v>2319.8684000000003</v>
      </c>
      <c r="L11" s="794">
        <v>3618.7062105263162</v>
      </c>
      <c r="M11" s="794">
        <v>2287.6677727272727</v>
      </c>
      <c r="N11" s="794">
        <v>2752.10385</v>
      </c>
      <c r="O11" s="794">
        <v>5632.07755</v>
      </c>
      <c r="P11" s="794">
        <v>1404.0803125</v>
      </c>
      <c r="Q11" s="794">
        <v>1525.4236363636364</v>
      </c>
      <c r="R11" s="794">
        <v>2449.6588888888891</v>
      </c>
      <c r="S11" s="794">
        <v>3307.8045454545459</v>
      </c>
      <c r="T11" s="794">
        <v>2906.8360499999999</v>
      </c>
      <c r="U11" s="794">
        <v>2975.9435999999996</v>
      </c>
      <c r="V11" s="794">
        <v>4753.4879523809523</v>
      </c>
      <c r="W11" s="794">
        <v>4852.2352222222216</v>
      </c>
      <c r="X11" s="794">
        <v>6152.2339047619043</v>
      </c>
      <c r="Y11" s="794">
        <v>6677.7190476190481</v>
      </c>
      <c r="Z11" s="794">
        <v>6958.4883499999996</v>
      </c>
      <c r="AA11" s="794">
        <v>12731.245000000001</v>
      </c>
      <c r="AB11" s="794">
        <v>4050.1314117647057</v>
      </c>
      <c r="AC11" s="794">
        <v>5464.570565217391</v>
      </c>
    </row>
    <row r="12" spans="1:29" ht="20.100000000000001" customHeight="1">
      <c r="A12" s="1363"/>
      <c r="B12" s="1363"/>
      <c r="C12" s="793" t="s">
        <v>31</v>
      </c>
      <c r="D12" s="794">
        <v>1576.8204966081332</v>
      </c>
      <c r="E12" s="794">
        <v>2089.6578255837271</v>
      </c>
      <c r="F12" s="794">
        <v>1728.0027381258333</v>
      </c>
      <c r="G12" s="794">
        <v>2085.9412766598571</v>
      </c>
      <c r="H12" s="794">
        <v>2606.8177156191819</v>
      </c>
      <c r="I12" s="794">
        <v>2861.9047996106997</v>
      </c>
      <c r="J12" s="794">
        <v>2752.8078042964094</v>
      </c>
      <c r="K12" s="794">
        <v>2042.1210168471503</v>
      </c>
      <c r="L12" s="794">
        <v>3341.3802491378424</v>
      </c>
      <c r="M12" s="794">
        <v>2055.8753689418186</v>
      </c>
      <c r="N12" s="794">
        <v>2456.4530759618501</v>
      </c>
      <c r="O12" s="794">
        <v>5121.9646964023505</v>
      </c>
      <c r="P12" s="794">
        <v>1257.3511508885626</v>
      </c>
      <c r="Q12" s="794">
        <v>1322.1484982907727</v>
      </c>
      <c r="R12" s="794">
        <v>2129.3457371866111</v>
      </c>
      <c r="S12" s="794">
        <v>2835.3592303299092</v>
      </c>
      <c r="T12" s="794">
        <v>2360.1112773530999</v>
      </c>
      <c r="U12" s="794">
        <v>2505.2316703105503</v>
      </c>
      <c r="V12" s="794">
        <v>4398.0576931215237</v>
      </c>
      <c r="W12" s="794">
        <v>4534.8349878341669</v>
      </c>
      <c r="X12" s="794">
        <v>5654.2885454390007</v>
      </c>
      <c r="Y12" s="794">
        <v>6132.2117360927614</v>
      </c>
      <c r="Z12" s="794">
        <v>6427.0888228056501</v>
      </c>
      <c r="AA12" s="794">
        <v>11542.365053241683</v>
      </c>
      <c r="AB12" s="794">
        <v>3198.9307619036467</v>
      </c>
      <c r="AC12" s="794">
        <v>4353.599620499087</v>
      </c>
    </row>
    <row r="13" spans="1:29" ht="20.100000000000001" customHeight="1" thickBot="1">
      <c r="A13" s="1361"/>
      <c r="B13" s="1361"/>
      <c r="C13" s="795" t="s">
        <v>180</v>
      </c>
      <c r="D13" s="796">
        <v>924.66666666666663</v>
      </c>
      <c r="E13" s="796">
        <v>939.22727272727275</v>
      </c>
      <c r="F13" s="796">
        <v>1124.4444444444443</v>
      </c>
      <c r="G13" s="796">
        <v>1211</v>
      </c>
      <c r="H13" s="796">
        <v>1511.1818181818182</v>
      </c>
      <c r="I13" s="796">
        <v>1574.85</v>
      </c>
      <c r="J13" s="796">
        <v>1427.8636363636363</v>
      </c>
      <c r="K13" s="796">
        <v>1323.2</v>
      </c>
      <c r="L13" s="796">
        <v>1317.6315789473683</v>
      </c>
      <c r="M13" s="796">
        <v>1263.5454545454545</v>
      </c>
      <c r="N13" s="796">
        <v>1175.8</v>
      </c>
      <c r="O13" s="796">
        <v>1596.7</v>
      </c>
      <c r="P13" s="796">
        <v>1018.1875</v>
      </c>
      <c r="Q13" s="796">
        <v>1167.5454545454545</v>
      </c>
      <c r="R13" s="796">
        <v>1157.6111111111111</v>
      </c>
      <c r="S13" s="796">
        <v>1240.909090909091</v>
      </c>
      <c r="T13" s="796">
        <v>1434.65</v>
      </c>
      <c r="U13" s="796">
        <v>1344.35</v>
      </c>
      <c r="V13" s="796">
        <v>1333.3333333333333</v>
      </c>
      <c r="W13" s="796">
        <v>1355.5555555555557</v>
      </c>
      <c r="X13" s="796">
        <v>1370.952380952381</v>
      </c>
      <c r="Y13" s="796">
        <v>1435.3333333333333</v>
      </c>
      <c r="Z13" s="796">
        <v>1501.65</v>
      </c>
      <c r="AA13" s="796">
        <v>3019.4736842105262</v>
      </c>
      <c r="AB13" s="796">
        <v>2501</v>
      </c>
      <c r="AC13" s="796">
        <v>2164.8695652173915</v>
      </c>
    </row>
    <row r="14" spans="1:29" ht="15.75" thickTop="1">
      <c r="A14" s="27"/>
      <c r="C14" s="792" t="s">
        <v>337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</row>
    <row r="15" spans="1:29" ht="15.75" thickBot="1"/>
    <row r="16" spans="1:29" ht="63.75" thickBot="1">
      <c r="A16" s="1365"/>
      <c r="B16" s="1278" t="s">
        <v>19</v>
      </c>
      <c r="C16" s="1278" t="s">
        <v>1782</v>
      </c>
      <c r="D16" s="1332" t="s">
        <v>231</v>
      </c>
      <c r="E16" s="1332"/>
      <c r="F16" s="1333"/>
      <c r="G16" s="467" t="s">
        <v>2300</v>
      </c>
      <c r="H16" s="1332" t="s">
        <v>232</v>
      </c>
      <c r="I16" s="1332"/>
    </row>
    <row r="17" spans="1:9" ht="52.5" thickBot="1">
      <c r="A17" s="1366"/>
      <c r="B17" s="1354"/>
      <c r="C17" s="1354"/>
      <c r="D17" s="368" t="s">
        <v>2420</v>
      </c>
      <c r="E17" s="368" t="s">
        <v>2197</v>
      </c>
      <c r="F17" s="368" t="s">
        <v>2424</v>
      </c>
      <c r="G17" s="450" t="s">
        <v>2425</v>
      </c>
      <c r="H17" s="787" t="s">
        <v>233</v>
      </c>
      <c r="I17" s="368" t="s">
        <v>334</v>
      </c>
    </row>
    <row r="18" spans="1:9" ht="18" customHeight="1">
      <c r="A18" s="1283" t="s">
        <v>2302</v>
      </c>
      <c r="B18" s="343" t="s">
        <v>17</v>
      </c>
      <c r="C18" s="178" t="s">
        <v>296</v>
      </c>
      <c r="D18" s="183">
        <v>7532.2719999999999</v>
      </c>
      <c r="E18" s="797">
        <v>5440.45</v>
      </c>
      <c r="F18" s="183">
        <v>2257.7860000000001</v>
      </c>
      <c r="G18" s="184">
        <v>12972.722</v>
      </c>
      <c r="H18" s="182">
        <v>0.38449429734672691</v>
      </c>
      <c r="I18" s="357">
        <v>2.3361319451887823</v>
      </c>
    </row>
    <row r="19" spans="1:9" ht="18" customHeight="1" thickBot="1">
      <c r="A19" s="1285"/>
      <c r="B19" s="383" t="s">
        <v>18</v>
      </c>
      <c r="C19" s="383" t="s">
        <v>147</v>
      </c>
      <c r="D19" s="216">
        <v>118152.851</v>
      </c>
      <c r="E19" s="798">
        <v>63411.784</v>
      </c>
      <c r="F19" s="216">
        <v>31301.534</v>
      </c>
      <c r="G19" s="465">
        <v>181564.63500000001</v>
      </c>
      <c r="H19" s="186">
        <v>0.8632633171146864</v>
      </c>
      <c r="I19" s="185">
        <v>2.7746664748123844</v>
      </c>
    </row>
    <row r="20" spans="1:9" ht="18" customHeight="1">
      <c r="A20" s="1281" t="s">
        <v>2301</v>
      </c>
      <c r="B20" s="491" t="s">
        <v>17</v>
      </c>
      <c r="C20" s="178" t="s">
        <v>296</v>
      </c>
      <c r="D20" s="183">
        <v>7440.8078087900003</v>
      </c>
      <c r="E20" s="799">
        <v>5375.3696288729998</v>
      </c>
      <c r="F20" s="183">
        <v>2247.7571648779999</v>
      </c>
      <c r="G20" s="184">
        <v>12816.177437663</v>
      </c>
      <c r="H20" s="800">
        <v>0.3842411447991978</v>
      </c>
      <c r="I20" s="357">
        <v>2.3103254769043793</v>
      </c>
    </row>
    <row r="21" spans="1:9" ht="18" customHeight="1" thickBot="1">
      <c r="A21" s="1285"/>
      <c r="B21" s="383" t="s">
        <v>18</v>
      </c>
      <c r="C21" s="383" t="s">
        <v>147</v>
      </c>
      <c r="D21" s="216">
        <v>92691.983462688993</v>
      </c>
      <c r="E21" s="798">
        <v>49006.453323488997</v>
      </c>
      <c r="F21" s="216">
        <v>26839.509797519</v>
      </c>
      <c r="G21" s="465">
        <v>141698.43678617798</v>
      </c>
      <c r="H21" s="186">
        <v>0.89142403044011642</v>
      </c>
      <c r="I21" s="185">
        <v>2.4535646948088927</v>
      </c>
    </row>
    <row r="22" spans="1:9" ht="18" customHeight="1">
      <c r="A22" s="1281" t="s">
        <v>180</v>
      </c>
      <c r="B22" s="491" t="s">
        <v>17</v>
      </c>
      <c r="C22" s="178" t="s">
        <v>296</v>
      </c>
      <c r="D22" s="183">
        <v>2105</v>
      </c>
      <c r="E22" s="799">
        <v>2248</v>
      </c>
      <c r="F22" s="183">
        <v>2190</v>
      </c>
      <c r="G22" s="184">
        <v>4353</v>
      </c>
      <c r="H22" s="800">
        <v>-6.3612099644128062E-2</v>
      </c>
      <c r="I22" s="357">
        <v>-3.8812785388127824E-2</v>
      </c>
    </row>
    <row r="23" spans="1:9" ht="18" customHeight="1" thickBot="1">
      <c r="A23" s="1285"/>
      <c r="B23" s="383" t="s">
        <v>18</v>
      </c>
      <c r="C23" s="383" t="s">
        <v>147</v>
      </c>
      <c r="D23" s="216">
        <v>47687</v>
      </c>
      <c r="E23" s="798">
        <v>40269</v>
      </c>
      <c r="F23" s="216">
        <v>23496</v>
      </c>
      <c r="G23" s="465">
        <v>87956</v>
      </c>
      <c r="H23" s="186">
        <v>0.18421117981573909</v>
      </c>
      <c r="I23" s="357">
        <v>1.0295795028941095</v>
      </c>
    </row>
    <row r="24" spans="1:9" ht="18" customHeight="1">
      <c r="A24" s="1280" t="s">
        <v>48</v>
      </c>
      <c r="B24" s="1281"/>
      <c r="C24" s="466" t="s">
        <v>2231</v>
      </c>
      <c r="D24" s="337">
        <v>125685.12299999999</v>
      </c>
      <c r="E24" s="801">
        <v>68852.233999999997</v>
      </c>
      <c r="F24" s="337">
        <v>33559.32</v>
      </c>
      <c r="G24" s="379">
        <v>194537.35699999999</v>
      </c>
      <c r="H24" s="802">
        <v>0.82543275211665601</v>
      </c>
      <c r="I24" s="361">
        <v>2.7451629830401805</v>
      </c>
    </row>
    <row r="25" spans="1:9" ht="18" customHeight="1">
      <c r="A25" s="1282"/>
      <c r="B25" s="1283"/>
      <c r="C25" s="466" t="s">
        <v>2232</v>
      </c>
      <c r="D25" s="337">
        <v>100132.791271479</v>
      </c>
      <c r="E25" s="803">
        <v>54381.822952361996</v>
      </c>
      <c r="F25" s="337">
        <v>29087.266962397</v>
      </c>
      <c r="G25" s="379">
        <v>154514.614223841</v>
      </c>
      <c r="H25" s="336">
        <v>0.84129155359860697</v>
      </c>
      <c r="I25" s="351">
        <v>2.4424956941099749</v>
      </c>
    </row>
    <row r="26" spans="1:9" ht="18" customHeight="1" thickBot="1">
      <c r="A26" s="1284"/>
      <c r="B26" s="1285"/>
      <c r="C26" s="201" t="s">
        <v>180</v>
      </c>
      <c r="D26" s="377">
        <v>49792</v>
      </c>
      <c r="E26" s="804">
        <v>42517</v>
      </c>
      <c r="F26" s="377">
        <v>25686</v>
      </c>
      <c r="G26" s="376">
        <v>92309</v>
      </c>
      <c r="H26" s="805">
        <v>0.17110802737728448</v>
      </c>
      <c r="I26" s="806">
        <v>0.93848789223701634</v>
      </c>
    </row>
    <row r="27" spans="1:9" ht="18" customHeight="1">
      <c r="A27" s="1287" t="s">
        <v>172</v>
      </c>
      <c r="B27" s="1288"/>
      <c r="C27" s="189" t="s">
        <v>2231</v>
      </c>
      <c r="D27" s="197">
        <v>5464.570565217391</v>
      </c>
      <c r="E27" s="807">
        <v>4050.1314117647057</v>
      </c>
      <c r="F27" s="197">
        <v>1525.4236363636364</v>
      </c>
      <c r="G27" s="808">
        <v>9514.7019769820963</v>
      </c>
      <c r="H27" s="809">
        <v>0.34923290373839788</v>
      </c>
      <c r="I27" s="462">
        <v>2.5823298098645204</v>
      </c>
    </row>
    <row r="28" spans="1:9" ht="18" customHeight="1">
      <c r="A28" s="1289"/>
      <c r="B28" s="1290"/>
      <c r="C28" s="189" t="s">
        <v>2232</v>
      </c>
      <c r="D28" s="197">
        <v>4353.599620499087</v>
      </c>
      <c r="E28" s="810">
        <v>3198.9307619036467</v>
      </c>
      <c r="F28" s="197">
        <v>1322.1484982907727</v>
      </c>
      <c r="G28" s="808">
        <v>7552.5303824027342</v>
      </c>
      <c r="H28" s="191">
        <v>0.36095462657288335</v>
      </c>
      <c r="I28" s="462">
        <v>2.2928219682791062</v>
      </c>
    </row>
    <row r="29" spans="1:9" ht="18" customHeight="1" thickBot="1">
      <c r="A29" s="1364"/>
      <c r="B29" s="1358"/>
      <c r="C29" s="192" t="s">
        <v>180</v>
      </c>
      <c r="D29" s="211">
        <v>2164.8695652173915</v>
      </c>
      <c r="E29" s="811">
        <v>2501</v>
      </c>
      <c r="F29" s="211">
        <v>1167.5454545454545</v>
      </c>
      <c r="G29" s="204">
        <v>4665.8695652173919</v>
      </c>
      <c r="H29" s="194">
        <v>-0.13439841454722457</v>
      </c>
      <c r="I29" s="193">
        <v>0.85420580996584183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C55"/>
  <sheetViews>
    <sheetView showGridLines="0" rightToLeft="1" topLeftCell="D31" zoomScaleNormal="100" workbookViewId="0">
      <selection activeCell="AC2" sqref="AC2"/>
    </sheetView>
  </sheetViews>
  <sheetFormatPr defaultColWidth="9.140625" defaultRowHeight="15"/>
  <cols>
    <col min="1" max="1" width="11.5703125" style="468" customWidth="1"/>
    <col min="2" max="2" width="10.42578125" style="468" customWidth="1"/>
    <col min="3" max="3" width="31.5703125" style="468" customWidth="1"/>
    <col min="4" max="7" width="7.85546875" style="468" customWidth="1"/>
    <col min="8" max="8" width="10.85546875" style="468" customWidth="1"/>
    <col min="9" max="9" width="10" style="468" customWidth="1"/>
    <col min="10" max="29" width="7.85546875" style="468" customWidth="1"/>
    <col min="30" max="16384" width="9.140625" style="468"/>
  </cols>
  <sheetData>
    <row r="1" spans="1:29" ht="22.5" customHeight="1">
      <c r="A1" s="1394" t="s">
        <v>333</v>
      </c>
      <c r="B1" s="1395"/>
      <c r="C1" s="1396"/>
    </row>
    <row r="2" spans="1:29" ht="21" customHeight="1" thickBot="1">
      <c r="A2" s="817" t="s">
        <v>19</v>
      </c>
      <c r="B2" s="818" t="s">
        <v>2235</v>
      </c>
      <c r="C2" s="819"/>
      <c r="D2" s="820" t="s">
        <v>34</v>
      </c>
      <c r="E2" s="820" t="s">
        <v>35</v>
      </c>
      <c r="F2" s="820" t="s">
        <v>36</v>
      </c>
      <c r="G2" s="820" t="s">
        <v>37</v>
      </c>
      <c r="H2" s="820" t="s">
        <v>38</v>
      </c>
      <c r="I2" s="820" t="s">
        <v>39</v>
      </c>
      <c r="J2" s="820" t="s">
        <v>40</v>
      </c>
      <c r="K2" s="820" t="s">
        <v>41</v>
      </c>
      <c r="L2" s="820" t="s">
        <v>42</v>
      </c>
      <c r="M2" s="820" t="s">
        <v>43</v>
      </c>
      <c r="N2" s="820" t="s">
        <v>44</v>
      </c>
      <c r="O2" s="820" t="s">
        <v>169</v>
      </c>
      <c r="P2" s="820" t="s">
        <v>176</v>
      </c>
      <c r="Q2" s="820" t="s">
        <v>1507</v>
      </c>
      <c r="R2" s="820" t="s">
        <v>1538</v>
      </c>
      <c r="S2" s="820" t="s">
        <v>1588</v>
      </c>
      <c r="T2" s="820" t="s">
        <v>1644</v>
      </c>
      <c r="U2" s="820" t="s">
        <v>1674</v>
      </c>
      <c r="V2" s="820" t="s">
        <v>1738</v>
      </c>
      <c r="W2" s="820" t="s">
        <v>1769</v>
      </c>
      <c r="X2" s="820" t="s">
        <v>1899</v>
      </c>
      <c r="Y2" s="820" t="s">
        <v>1963</v>
      </c>
      <c r="Z2" s="820" t="s">
        <v>2013</v>
      </c>
      <c r="AA2" s="820" t="s">
        <v>2037</v>
      </c>
      <c r="AB2" s="820" t="s">
        <v>2194</v>
      </c>
      <c r="AC2" s="820" t="s">
        <v>2416</v>
      </c>
    </row>
    <row r="3" spans="1:29" ht="15" customHeight="1" thickTop="1">
      <c r="A3" s="1381" t="s">
        <v>22</v>
      </c>
      <c r="B3" s="1381" t="s">
        <v>205</v>
      </c>
      <c r="C3" s="828" t="s">
        <v>1494</v>
      </c>
      <c r="D3" s="829">
        <v>4.6349999999999998</v>
      </c>
      <c r="E3" s="829">
        <v>27.821999999999999</v>
      </c>
      <c r="F3" s="829">
        <v>6.1479999999999997</v>
      </c>
      <c r="G3" s="829">
        <v>3.7719999999999998</v>
      </c>
      <c r="H3" s="829">
        <v>8.4179999999999904</v>
      </c>
      <c r="I3" s="829">
        <v>22.832000000000001</v>
      </c>
      <c r="J3" s="829">
        <v>17.167999999999999</v>
      </c>
      <c r="K3" s="829">
        <v>23.04</v>
      </c>
      <c r="L3" s="829">
        <v>7.09</v>
      </c>
      <c r="M3" s="829">
        <v>14.403</v>
      </c>
      <c r="N3" s="829">
        <v>50.249000000000002</v>
      </c>
      <c r="O3" s="829">
        <v>230.572</v>
      </c>
      <c r="P3" s="829">
        <v>142.90100000000001</v>
      </c>
      <c r="Q3" s="829">
        <v>241.99</v>
      </c>
      <c r="R3" s="829">
        <v>731.42999999999904</v>
      </c>
      <c r="S3" s="829">
        <v>474.61799999999999</v>
      </c>
      <c r="T3" s="829">
        <v>182.721</v>
      </c>
      <c r="U3" s="829">
        <v>297.71600000000001</v>
      </c>
      <c r="V3" s="829">
        <v>692.85799999999904</v>
      </c>
      <c r="W3" s="829">
        <v>1054.2239999999999</v>
      </c>
      <c r="X3" s="829">
        <v>566.34400000000005</v>
      </c>
      <c r="Y3" s="829">
        <v>506.86499999999899</v>
      </c>
      <c r="Z3" s="829">
        <v>813.94299999999896</v>
      </c>
      <c r="AA3" s="829">
        <v>378.59199999999902</v>
      </c>
      <c r="AB3" s="829">
        <v>178.75899999999999</v>
      </c>
      <c r="AC3" s="829">
        <v>375.10799999999898</v>
      </c>
    </row>
    <row r="4" spans="1:29" ht="15" customHeight="1">
      <c r="A4" s="1382"/>
      <c r="B4" s="1382"/>
      <c r="C4" s="824" t="s">
        <v>1506</v>
      </c>
      <c r="D4" s="825">
        <v>14.62610394</v>
      </c>
      <c r="E4" s="825">
        <v>84.010247800000002</v>
      </c>
      <c r="F4" s="825">
        <v>20.014654</v>
      </c>
      <c r="G4" s="825">
        <v>13.038285999999999</v>
      </c>
      <c r="H4" s="825">
        <v>31.207307</v>
      </c>
      <c r="I4" s="825">
        <v>112.98848700000001</v>
      </c>
      <c r="J4" s="825">
        <v>105.323831</v>
      </c>
      <c r="K4" s="825">
        <v>124.126813</v>
      </c>
      <c r="L4" s="825">
        <v>23.946971000000001</v>
      </c>
      <c r="M4" s="825">
        <v>59.038539</v>
      </c>
      <c r="N4" s="825">
        <v>214.53831120000001</v>
      </c>
      <c r="O4" s="825">
        <v>1205.095255602</v>
      </c>
      <c r="P4" s="825">
        <v>1251.8446967970001</v>
      </c>
      <c r="Q4" s="825">
        <v>1713.2020516089999</v>
      </c>
      <c r="R4" s="825">
        <v>1859.5554959999999</v>
      </c>
      <c r="S4" s="825">
        <v>1130.243886</v>
      </c>
      <c r="T4" s="825">
        <v>283.071302</v>
      </c>
      <c r="U4" s="825">
        <v>470.11947900000001</v>
      </c>
      <c r="V4" s="825">
        <v>1847.2195220000001</v>
      </c>
      <c r="W4" s="825"/>
      <c r="X4" s="825">
        <v>1327.0036121999999</v>
      </c>
      <c r="Y4" s="825">
        <v>886.02321009199898</v>
      </c>
      <c r="Z4" s="825">
        <v>3544.3599242599998</v>
      </c>
      <c r="AA4" s="825">
        <v>1799.8687343239999</v>
      </c>
      <c r="AB4" s="825">
        <v>623.16681167599995</v>
      </c>
      <c r="AC4" s="825">
        <v>1919.068361764</v>
      </c>
    </row>
    <row r="5" spans="1:29" ht="15" customHeight="1">
      <c r="A5" s="1382"/>
      <c r="B5" s="1384" t="s">
        <v>206</v>
      </c>
      <c r="C5" s="822" t="s">
        <v>1494</v>
      </c>
      <c r="D5" s="823">
        <v>0</v>
      </c>
      <c r="E5" s="823">
        <v>0.7</v>
      </c>
      <c r="F5" s="823"/>
      <c r="G5" s="823"/>
      <c r="H5" s="823"/>
      <c r="I5" s="823"/>
      <c r="J5" s="823"/>
      <c r="K5" s="823"/>
      <c r="L5" s="823"/>
      <c r="M5" s="823"/>
      <c r="N5" s="823"/>
      <c r="O5" s="823">
        <v>0.7</v>
      </c>
      <c r="P5" s="823"/>
      <c r="Q5" s="823"/>
      <c r="R5" s="823"/>
      <c r="S5" s="823"/>
      <c r="T5" s="823"/>
      <c r="U5" s="823">
        <v>0.05</v>
      </c>
      <c r="V5" s="823">
        <v>255.3</v>
      </c>
      <c r="W5" s="823">
        <v>845.77200000000005</v>
      </c>
      <c r="X5" s="823">
        <v>338.71199999999999</v>
      </c>
      <c r="Y5" s="823">
        <v>1.444</v>
      </c>
      <c r="Z5" s="823">
        <v>2E-3</v>
      </c>
      <c r="AA5" s="823">
        <v>2E-3</v>
      </c>
      <c r="AB5" s="823">
        <v>1E-3</v>
      </c>
      <c r="AC5" s="823">
        <v>3.0000000000000001E-3</v>
      </c>
    </row>
    <row r="6" spans="1:29" ht="15" customHeight="1">
      <c r="A6" s="1382"/>
      <c r="B6" s="1384"/>
      <c r="C6" s="822" t="s">
        <v>1506</v>
      </c>
      <c r="D6" s="823">
        <v>0</v>
      </c>
      <c r="E6" s="823">
        <v>3.0688</v>
      </c>
      <c r="F6" s="823"/>
      <c r="G6" s="823"/>
      <c r="H6" s="823"/>
      <c r="I6" s="823"/>
      <c r="J6" s="823"/>
      <c r="K6" s="823"/>
      <c r="L6" s="823"/>
      <c r="M6" s="823"/>
      <c r="N6" s="823"/>
      <c r="O6" s="823">
        <v>2.5747</v>
      </c>
      <c r="P6" s="823"/>
      <c r="Q6" s="823"/>
      <c r="R6" s="823"/>
      <c r="S6" s="823"/>
      <c r="T6" s="823"/>
      <c r="U6" s="823">
        <v>0.19286</v>
      </c>
      <c r="V6" s="823">
        <v>1053.1455000000001</v>
      </c>
      <c r="W6" s="823"/>
      <c r="X6" s="823">
        <v>1290.976557</v>
      </c>
      <c r="Y6" s="823">
        <v>6.5947360000000002</v>
      </c>
      <c r="Z6" s="823">
        <v>1.3852E-2</v>
      </c>
      <c r="AA6" s="823">
        <v>1.3365999999999999E-2</v>
      </c>
      <c r="AB6" s="823">
        <v>9.5729999999999999E-3</v>
      </c>
      <c r="AC6" s="823">
        <v>3.3002999999999998E-2</v>
      </c>
    </row>
    <row r="7" spans="1:29" ht="15" customHeight="1">
      <c r="A7" s="1382"/>
      <c r="B7" s="1385" t="s">
        <v>1504</v>
      </c>
      <c r="C7" s="824" t="s">
        <v>1494</v>
      </c>
      <c r="D7" s="825"/>
      <c r="E7" s="825"/>
      <c r="F7" s="825"/>
      <c r="G7" s="825"/>
      <c r="H7" s="825"/>
      <c r="I7" s="825"/>
      <c r="J7" s="825"/>
      <c r="K7" s="825"/>
      <c r="L7" s="825">
        <v>0.21</v>
      </c>
      <c r="M7" s="825">
        <v>1.9179999999999999</v>
      </c>
      <c r="N7" s="825">
        <v>3.5139999999999998</v>
      </c>
      <c r="O7" s="825">
        <v>0.68500000000000005</v>
      </c>
      <c r="P7" s="830">
        <v>0.47399999999999998</v>
      </c>
      <c r="Q7" s="830">
        <v>0.59899999999999998</v>
      </c>
      <c r="R7" s="830">
        <v>0.33600000000000002</v>
      </c>
      <c r="S7" s="830">
        <v>0.13300000000000001</v>
      </c>
      <c r="T7" s="830">
        <v>0.312</v>
      </c>
      <c r="U7" s="830">
        <v>0.41199999999999998</v>
      </c>
      <c r="V7" s="830">
        <v>0.22800000000000001</v>
      </c>
      <c r="W7" s="830">
        <v>7.2999999999999995E-2</v>
      </c>
      <c r="X7" s="830">
        <v>6.0999999999999999E-2</v>
      </c>
      <c r="Y7" s="830">
        <v>0.13700000000000001</v>
      </c>
      <c r="Z7" s="830">
        <v>0.77</v>
      </c>
      <c r="AA7" s="830">
        <v>0.114</v>
      </c>
      <c r="AB7" s="830">
        <v>1.0999999999999999E-2</v>
      </c>
      <c r="AC7" s="830">
        <v>1.2999999999999999E-2</v>
      </c>
    </row>
    <row r="8" spans="1:29" ht="15" customHeight="1" thickBot="1">
      <c r="A8" s="1383"/>
      <c r="B8" s="1386"/>
      <c r="C8" s="817" t="s">
        <v>1506</v>
      </c>
      <c r="D8" s="831"/>
      <c r="E8" s="831"/>
      <c r="F8" s="831"/>
      <c r="G8" s="831"/>
      <c r="H8" s="831"/>
      <c r="I8" s="831"/>
      <c r="J8" s="831"/>
      <c r="K8" s="831"/>
      <c r="L8" s="831">
        <v>13.451158100000001</v>
      </c>
      <c r="M8" s="831">
        <v>131.20906170000001</v>
      </c>
      <c r="N8" s="831">
        <v>230.3431554</v>
      </c>
      <c r="O8" s="831">
        <v>47.694909699999997</v>
      </c>
      <c r="P8" s="831">
        <v>38.876654600000002</v>
      </c>
      <c r="Q8" s="831">
        <v>54.529151300000002</v>
      </c>
      <c r="R8" s="831">
        <v>25.414588200000001</v>
      </c>
      <c r="S8" s="831">
        <v>21.521488049999999</v>
      </c>
      <c r="T8" s="831">
        <v>22.447939250000001</v>
      </c>
      <c r="U8" s="831">
        <v>27.42257305</v>
      </c>
      <c r="V8" s="831">
        <v>2.9695108499999998</v>
      </c>
      <c r="W8" s="831">
        <v>0.83178295000000002</v>
      </c>
      <c r="X8" s="831">
        <v>0.85838667000000002</v>
      </c>
      <c r="Y8" s="831">
        <v>1.8719317900000001</v>
      </c>
      <c r="Z8" s="831">
        <v>1.24694338</v>
      </c>
      <c r="AA8" s="831">
        <v>2.3047933600000001</v>
      </c>
      <c r="AB8" s="831">
        <v>0.27352124999999999</v>
      </c>
      <c r="AC8" s="831">
        <v>0.45539750000000001</v>
      </c>
    </row>
    <row r="9" spans="1:29" ht="15" customHeight="1" thickTop="1">
      <c r="A9" s="1387" t="s">
        <v>170</v>
      </c>
      <c r="B9" s="1384" t="s">
        <v>1499</v>
      </c>
      <c r="C9" s="821" t="s">
        <v>1494</v>
      </c>
      <c r="D9" s="823">
        <v>732.173</v>
      </c>
      <c r="E9" s="823">
        <v>628.17499999999995</v>
      </c>
      <c r="F9" s="823">
        <v>747.83100000000013</v>
      </c>
      <c r="G9" s="823">
        <v>836.04899999999998</v>
      </c>
      <c r="H9" s="823">
        <v>1489.0219999999999</v>
      </c>
      <c r="I9" s="823">
        <v>1841.4210000000003</v>
      </c>
      <c r="J9" s="823">
        <v>1506.0889999999999</v>
      </c>
      <c r="K9" s="823">
        <v>1873.2080000000005</v>
      </c>
      <c r="L9" s="823">
        <v>2129.601999999999</v>
      </c>
      <c r="M9" s="823">
        <v>1839.0380000000005</v>
      </c>
      <c r="N9" s="823">
        <v>968.17799999999988</v>
      </c>
      <c r="O9" s="823">
        <v>756.54399999999987</v>
      </c>
      <c r="P9" s="823">
        <v>465.49</v>
      </c>
      <c r="Q9" s="823">
        <v>1330.422</v>
      </c>
      <c r="R9" s="823">
        <v>1111.979</v>
      </c>
      <c r="S9" s="823">
        <v>1324.528</v>
      </c>
      <c r="T9" s="823">
        <v>1249.6210000000001</v>
      </c>
      <c r="U9" s="823">
        <v>1475.8810000000001</v>
      </c>
      <c r="V9" s="823">
        <v>1135.6959999999999</v>
      </c>
      <c r="W9" s="823">
        <v>1322.6420000000001</v>
      </c>
      <c r="X9" s="823">
        <v>1568.6189999999999</v>
      </c>
      <c r="Y9" s="823">
        <v>1546.652</v>
      </c>
      <c r="Z9" s="823">
        <v>1190.769</v>
      </c>
      <c r="AA9" s="823">
        <v>2012.4659999999999</v>
      </c>
      <c r="AB9" s="823">
        <v>1461.5350000000001</v>
      </c>
      <c r="AC9" s="823">
        <v>1160.9839999999999</v>
      </c>
    </row>
    <row r="10" spans="1:29" ht="15" customHeight="1">
      <c r="A10" s="1382"/>
      <c r="B10" s="1384"/>
      <c r="C10" s="822" t="s">
        <v>1506</v>
      </c>
      <c r="D10" s="823">
        <v>142566</v>
      </c>
      <c r="E10" s="823">
        <v>128634</v>
      </c>
      <c r="F10" s="823">
        <v>164435</v>
      </c>
      <c r="G10" s="823">
        <v>192586</v>
      </c>
      <c r="H10" s="823">
        <v>29882</v>
      </c>
      <c r="I10" s="823">
        <v>31618</v>
      </c>
      <c r="J10" s="823">
        <v>27688</v>
      </c>
      <c r="K10" s="823">
        <v>31894</v>
      </c>
      <c r="L10" s="823">
        <v>26778</v>
      </c>
      <c r="M10" s="823">
        <v>24642</v>
      </c>
      <c r="N10" s="823">
        <v>12819</v>
      </c>
      <c r="O10" s="823">
        <v>9714</v>
      </c>
      <c r="P10" s="823">
        <v>6082</v>
      </c>
      <c r="Q10" s="823">
        <v>21308</v>
      </c>
      <c r="R10" s="823">
        <v>15700</v>
      </c>
      <c r="S10" s="823">
        <v>18588</v>
      </c>
      <c r="T10" s="823">
        <v>19622</v>
      </c>
      <c r="U10" s="823">
        <v>24774</v>
      </c>
      <c r="V10" s="823">
        <v>28683</v>
      </c>
      <c r="W10" s="823">
        <v>29619</v>
      </c>
      <c r="X10" s="823">
        <v>28764</v>
      </c>
      <c r="Y10" s="823">
        <v>20020</v>
      </c>
      <c r="Z10" s="823">
        <v>14796</v>
      </c>
      <c r="AA10" s="823">
        <v>20640</v>
      </c>
      <c r="AB10" s="823">
        <v>15821</v>
      </c>
      <c r="AC10" s="823">
        <v>11091</v>
      </c>
    </row>
    <row r="11" spans="1:29" ht="15" customHeight="1">
      <c r="A11" s="1382"/>
      <c r="B11" s="1382" t="s">
        <v>1500</v>
      </c>
      <c r="C11" s="824" t="s">
        <v>1494</v>
      </c>
      <c r="D11" s="825">
        <v>0.4</v>
      </c>
      <c r="E11" s="825">
        <v>2</v>
      </c>
      <c r="F11" s="825">
        <v>1</v>
      </c>
      <c r="G11" s="825">
        <v>0.46</v>
      </c>
      <c r="H11" s="825">
        <v>4</v>
      </c>
      <c r="I11" s="825">
        <v>3</v>
      </c>
      <c r="J11" s="825">
        <v>2</v>
      </c>
      <c r="K11" s="825">
        <v>1</v>
      </c>
      <c r="L11" s="825">
        <v>1</v>
      </c>
      <c r="M11" s="825">
        <v>1</v>
      </c>
      <c r="N11" s="825">
        <v>1</v>
      </c>
      <c r="O11" s="825">
        <v>7.25</v>
      </c>
      <c r="P11" s="825">
        <v>3.5270000000000001</v>
      </c>
      <c r="Q11" s="825">
        <v>10</v>
      </c>
      <c r="R11" s="825">
        <v>11</v>
      </c>
      <c r="S11" s="825">
        <v>10.108000000000001</v>
      </c>
      <c r="T11" s="825">
        <v>5.1630000000000003</v>
      </c>
      <c r="U11" s="825">
        <v>5.1950000000000003</v>
      </c>
      <c r="V11" s="825">
        <v>1.1140000000000001</v>
      </c>
      <c r="W11" s="825">
        <v>0.79200000000000004</v>
      </c>
      <c r="X11" s="825">
        <v>0.878</v>
      </c>
      <c r="Y11" s="825">
        <v>2.5259999999999998</v>
      </c>
      <c r="Z11" s="825">
        <v>1.2729999999999999</v>
      </c>
      <c r="AA11" s="825">
        <v>2.0219999999999998</v>
      </c>
      <c r="AB11" s="825">
        <v>1.5349999999999999</v>
      </c>
      <c r="AC11" s="825">
        <v>2.956</v>
      </c>
    </row>
    <row r="12" spans="1:29" ht="15" customHeight="1">
      <c r="A12" s="1382"/>
      <c r="B12" s="1382"/>
      <c r="C12" s="824" t="s">
        <v>1506</v>
      </c>
      <c r="D12" s="825">
        <v>1</v>
      </c>
      <c r="E12" s="825">
        <v>3</v>
      </c>
      <c r="F12" s="825">
        <v>2</v>
      </c>
      <c r="G12" s="825">
        <v>70</v>
      </c>
      <c r="H12" s="825">
        <v>129</v>
      </c>
      <c r="I12" s="825">
        <v>111</v>
      </c>
      <c r="J12" s="825">
        <v>68</v>
      </c>
      <c r="K12" s="825">
        <v>36</v>
      </c>
      <c r="L12" s="825">
        <v>39</v>
      </c>
      <c r="M12" s="825">
        <v>51</v>
      </c>
      <c r="N12" s="825">
        <v>41</v>
      </c>
      <c r="O12" s="825">
        <v>137</v>
      </c>
      <c r="P12" s="825">
        <v>112</v>
      </c>
      <c r="Q12" s="825">
        <v>152</v>
      </c>
      <c r="R12" s="825">
        <v>98</v>
      </c>
      <c r="S12" s="825">
        <v>72</v>
      </c>
      <c r="T12" s="825">
        <v>28</v>
      </c>
      <c r="U12" s="825">
        <v>22</v>
      </c>
      <c r="V12" s="825">
        <v>15</v>
      </c>
      <c r="W12" s="825">
        <v>20</v>
      </c>
      <c r="X12" s="825">
        <v>24</v>
      </c>
      <c r="Y12" s="825">
        <v>73</v>
      </c>
      <c r="Z12" s="825">
        <v>24</v>
      </c>
      <c r="AA12" s="825">
        <v>61</v>
      </c>
      <c r="AB12" s="825">
        <v>60</v>
      </c>
      <c r="AC12" s="825">
        <v>147</v>
      </c>
    </row>
    <row r="13" spans="1:29" ht="15" customHeight="1">
      <c r="A13" s="1382"/>
      <c r="B13" s="1384" t="s">
        <v>1501</v>
      </c>
      <c r="C13" s="822" t="s">
        <v>1494</v>
      </c>
      <c r="D13" s="823">
        <v>24.96</v>
      </c>
      <c r="E13" s="823">
        <v>14688</v>
      </c>
      <c r="F13" s="823">
        <v>1284.0730000000003</v>
      </c>
      <c r="G13" s="823">
        <v>1027.2040000000015</v>
      </c>
      <c r="H13" s="823">
        <v>3078.6029999999992</v>
      </c>
      <c r="I13" s="823">
        <v>2768.9549999999981</v>
      </c>
      <c r="J13" s="823">
        <v>69743.623000000007</v>
      </c>
      <c r="K13" s="823">
        <v>1396.5599999999977</v>
      </c>
      <c r="L13" s="823">
        <v>49486.157999999996</v>
      </c>
      <c r="M13" s="823">
        <v>1155.4079999999958</v>
      </c>
      <c r="N13" s="823">
        <v>53.0230000000156</v>
      </c>
      <c r="O13" s="823">
        <v>3263.9499999999825</v>
      </c>
      <c r="P13" s="823">
        <v>382.70499999999998</v>
      </c>
      <c r="Q13" s="823">
        <v>2</v>
      </c>
      <c r="R13" s="823">
        <v>19406</v>
      </c>
      <c r="S13" s="823">
        <v>305.69600000000003</v>
      </c>
      <c r="T13" s="823">
        <v>259.298</v>
      </c>
      <c r="U13" s="823">
        <v>924.56899999999996</v>
      </c>
      <c r="V13" s="823">
        <v>197.57300000000001</v>
      </c>
      <c r="W13" s="823">
        <v>2.008</v>
      </c>
      <c r="X13" s="823">
        <v>2.4E-2</v>
      </c>
      <c r="Y13" s="823">
        <v>154.655</v>
      </c>
      <c r="Z13" s="823">
        <v>2.044</v>
      </c>
      <c r="AA13" s="823">
        <v>0.47399999999999998</v>
      </c>
      <c r="AB13" s="823">
        <v>5.5E-2</v>
      </c>
      <c r="AC13" s="823">
        <v>19299.698</v>
      </c>
    </row>
    <row r="14" spans="1:29" ht="15" customHeight="1">
      <c r="A14" s="1382"/>
      <c r="B14" s="1384"/>
      <c r="C14" s="822" t="s">
        <v>1506</v>
      </c>
      <c r="D14" s="823">
        <v>33</v>
      </c>
      <c r="E14" s="823">
        <v>1000</v>
      </c>
      <c r="F14" s="823">
        <v>1022</v>
      </c>
      <c r="G14" s="823">
        <v>593</v>
      </c>
      <c r="H14" s="823">
        <v>2412</v>
      </c>
      <c r="I14" s="823">
        <v>2514</v>
      </c>
      <c r="J14" s="823">
        <v>5552</v>
      </c>
      <c r="K14" s="823">
        <v>671</v>
      </c>
      <c r="L14" s="823">
        <v>2865</v>
      </c>
      <c r="M14" s="823">
        <v>123</v>
      </c>
      <c r="N14" s="823">
        <v>114</v>
      </c>
      <c r="O14" s="823">
        <v>3518</v>
      </c>
      <c r="P14" s="823">
        <v>17</v>
      </c>
      <c r="Q14" s="823">
        <v>0</v>
      </c>
      <c r="R14" s="823">
        <v>2000</v>
      </c>
      <c r="S14" s="823">
        <v>870</v>
      </c>
      <c r="T14" s="823">
        <v>201</v>
      </c>
      <c r="U14" s="823">
        <v>3011</v>
      </c>
      <c r="V14" s="823">
        <v>1001</v>
      </c>
      <c r="W14" s="823">
        <v>7</v>
      </c>
      <c r="X14" s="823">
        <v>1</v>
      </c>
      <c r="Y14" s="823">
        <v>1011</v>
      </c>
      <c r="Z14" s="823">
        <v>12</v>
      </c>
      <c r="AA14" s="823">
        <v>2</v>
      </c>
      <c r="AB14" s="823">
        <v>0</v>
      </c>
      <c r="AC14" s="823">
        <v>10061</v>
      </c>
    </row>
    <row r="15" spans="1:29" ht="15" customHeight="1">
      <c r="A15" s="1382"/>
      <c r="B15" s="1385" t="s">
        <v>1502</v>
      </c>
      <c r="C15" s="824" t="s">
        <v>1494</v>
      </c>
      <c r="D15" s="825">
        <v>139.82400000000001</v>
      </c>
      <c r="E15" s="825">
        <v>437.12200000000001</v>
      </c>
      <c r="F15" s="825">
        <v>1512.355</v>
      </c>
      <c r="G15" s="825">
        <v>2192.3610000000003</v>
      </c>
      <c r="H15" s="825">
        <v>1740.4470000000001</v>
      </c>
      <c r="I15" s="825">
        <v>1850.5689999999995</v>
      </c>
      <c r="J15" s="825">
        <v>3953.5609999999997</v>
      </c>
      <c r="K15" s="825">
        <v>6306.027</v>
      </c>
      <c r="L15" s="825">
        <v>16223.471999999998</v>
      </c>
      <c r="M15" s="825">
        <v>45117.358000000007</v>
      </c>
      <c r="N15" s="825">
        <v>14027.255999999994</v>
      </c>
      <c r="O15" s="825">
        <v>2227.7029999999941</v>
      </c>
      <c r="P15" s="825">
        <v>1943.259</v>
      </c>
      <c r="Q15" s="825">
        <v>5298</v>
      </c>
      <c r="R15" s="825">
        <v>4206</v>
      </c>
      <c r="S15" s="825">
        <v>4046.2860000000001</v>
      </c>
      <c r="T15" s="825">
        <v>4023.5210000000002</v>
      </c>
      <c r="U15" s="825">
        <v>3390.0830000000001</v>
      </c>
      <c r="V15" s="825">
        <v>3901.663</v>
      </c>
      <c r="W15" s="825">
        <v>7375.6239999999998</v>
      </c>
      <c r="X15" s="825">
        <v>9427.3649999999998</v>
      </c>
      <c r="Y15" s="825">
        <v>6947.4269999999997</v>
      </c>
      <c r="Z15" s="825">
        <v>6856.9340000000002</v>
      </c>
      <c r="AA15" s="825">
        <v>10492.361999999999</v>
      </c>
      <c r="AB15" s="825">
        <v>6593.634</v>
      </c>
      <c r="AC15" s="825">
        <v>9741.1689999999999</v>
      </c>
    </row>
    <row r="16" spans="1:29" ht="15" customHeight="1" thickBot="1">
      <c r="A16" s="1383"/>
      <c r="B16" s="1386"/>
      <c r="C16" s="817" t="s">
        <v>1506</v>
      </c>
      <c r="D16" s="831">
        <v>197</v>
      </c>
      <c r="E16" s="831">
        <v>331</v>
      </c>
      <c r="F16" s="831">
        <v>873</v>
      </c>
      <c r="G16" s="831">
        <v>863</v>
      </c>
      <c r="H16" s="831">
        <v>1585</v>
      </c>
      <c r="I16" s="831">
        <v>1981</v>
      </c>
      <c r="J16" s="831">
        <v>2312</v>
      </c>
      <c r="K16" s="831">
        <v>1983</v>
      </c>
      <c r="L16" s="831">
        <v>1218</v>
      </c>
      <c r="M16" s="831">
        <v>2823</v>
      </c>
      <c r="N16" s="831">
        <v>3102</v>
      </c>
      <c r="O16" s="831">
        <v>1556</v>
      </c>
      <c r="P16" s="831">
        <v>1610</v>
      </c>
      <c r="Q16" s="831">
        <v>5866</v>
      </c>
      <c r="R16" s="831">
        <v>3857</v>
      </c>
      <c r="S16" s="831">
        <v>3604</v>
      </c>
      <c r="T16" s="831">
        <v>1458</v>
      </c>
      <c r="U16" s="831">
        <v>1271</v>
      </c>
      <c r="V16" s="831">
        <v>1576</v>
      </c>
      <c r="W16" s="831">
        <v>2241</v>
      </c>
      <c r="X16" s="831">
        <v>3165</v>
      </c>
      <c r="Y16" s="831">
        <v>4392</v>
      </c>
      <c r="Z16" s="831">
        <v>4487</v>
      </c>
      <c r="AA16" s="831">
        <v>6432</v>
      </c>
      <c r="AB16" s="831">
        <v>4229</v>
      </c>
      <c r="AC16" s="831">
        <v>11977</v>
      </c>
    </row>
    <row r="17" spans="1:29" ht="15" customHeight="1" thickTop="1">
      <c r="A17" s="1375" t="s">
        <v>171</v>
      </c>
      <c r="B17" s="1384" t="s">
        <v>1503</v>
      </c>
      <c r="C17" s="821" t="s">
        <v>1494</v>
      </c>
      <c r="D17" s="823">
        <v>371.5</v>
      </c>
      <c r="E17" s="823">
        <v>7484</v>
      </c>
      <c r="F17" s="823">
        <v>4068</v>
      </c>
      <c r="G17" s="823">
        <v>1798</v>
      </c>
      <c r="H17" s="823">
        <v>6299</v>
      </c>
      <c r="I17" s="823">
        <v>2275</v>
      </c>
      <c r="J17" s="823">
        <v>866</v>
      </c>
      <c r="K17" s="823">
        <v>1005</v>
      </c>
      <c r="L17" s="823">
        <v>6</v>
      </c>
      <c r="M17" s="823">
        <v>5886</v>
      </c>
      <c r="N17" s="823">
        <v>6995</v>
      </c>
      <c r="O17" s="823">
        <v>846</v>
      </c>
      <c r="P17" s="823">
        <v>560</v>
      </c>
      <c r="Q17" s="823">
        <v>1328</v>
      </c>
      <c r="R17" s="823">
        <v>600</v>
      </c>
      <c r="S17" s="823">
        <v>0</v>
      </c>
      <c r="T17" s="823">
        <v>300</v>
      </c>
      <c r="U17" s="823">
        <v>1475</v>
      </c>
      <c r="V17" s="823">
        <v>537</v>
      </c>
      <c r="W17" s="823">
        <v>411.5</v>
      </c>
      <c r="X17" s="823">
        <v>415.7</v>
      </c>
      <c r="Y17" s="823">
        <v>1629</v>
      </c>
      <c r="Z17" s="823">
        <v>1043.9000000000001</v>
      </c>
      <c r="AA17" s="823">
        <v>801</v>
      </c>
      <c r="AB17" s="823">
        <v>769.5</v>
      </c>
      <c r="AC17" s="823">
        <v>767</v>
      </c>
    </row>
    <row r="18" spans="1:29" ht="15" customHeight="1">
      <c r="A18" s="1376"/>
      <c r="B18" s="1384"/>
      <c r="C18" s="822" t="s">
        <v>1506</v>
      </c>
      <c r="D18" s="823">
        <v>46</v>
      </c>
      <c r="E18" s="823">
        <v>92</v>
      </c>
      <c r="F18" s="823">
        <v>80</v>
      </c>
      <c r="G18" s="823">
        <v>9</v>
      </c>
      <c r="H18" s="823">
        <v>215</v>
      </c>
      <c r="I18" s="823">
        <v>19</v>
      </c>
      <c r="J18" s="823">
        <v>6</v>
      </c>
      <c r="K18" s="823">
        <v>115</v>
      </c>
      <c r="L18" s="823">
        <v>0</v>
      </c>
      <c r="M18" s="823">
        <v>41</v>
      </c>
      <c r="N18" s="823">
        <v>73</v>
      </c>
      <c r="O18" s="823">
        <v>98</v>
      </c>
      <c r="P18" s="823">
        <v>5</v>
      </c>
      <c r="Q18" s="823">
        <v>66</v>
      </c>
      <c r="R18" s="823">
        <v>179</v>
      </c>
      <c r="S18" s="823">
        <v>0</v>
      </c>
      <c r="T18" s="823">
        <v>102</v>
      </c>
      <c r="U18" s="823">
        <v>263</v>
      </c>
      <c r="V18" s="823">
        <v>5</v>
      </c>
      <c r="W18" s="823">
        <v>102</v>
      </c>
      <c r="X18" s="823">
        <v>104</v>
      </c>
      <c r="Y18" s="823">
        <v>190</v>
      </c>
      <c r="Z18" s="823">
        <v>21</v>
      </c>
      <c r="AA18" s="823">
        <v>125</v>
      </c>
      <c r="AB18" s="823">
        <v>170</v>
      </c>
      <c r="AC18" s="823">
        <v>140</v>
      </c>
    </row>
    <row r="19" spans="1:29" ht="15" customHeight="1">
      <c r="A19" s="1376"/>
      <c r="B19" s="1382" t="s">
        <v>1501</v>
      </c>
      <c r="C19" s="824" t="s">
        <v>1494</v>
      </c>
      <c r="D19" s="825">
        <v>542</v>
      </c>
      <c r="E19" s="825">
        <v>431</v>
      </c>
      <c r="F19" s="825">
        <v>73</v>
      </c>
      <c r="G19" s="825">
        <v>4</v>
      </c>
      <c r="H19" s="825">
        <v>106</v>
      </c>
      <c r="I19" s="825">
        <v>208</v>
      </c>
      <c r="J19" s="825">
        <v>78</v>
      </c>
      <c r="K19" s="825">
        <v>277</v>
      </c>
      <c r="L19" s="825">
        <v>0.3</v>
      </c>
      <c r="M19" s="825">
        <v>1</v>
      </c>
      <c r="N19" s="825">
        <v>25</v>
      </c>
      <c r="O19" s="825">
        <v>4226.1450000000004</v>
      </c>
      <c r="P19" s="825">
        <v>139.364</v>
      </c>
      <c r="Q19" s="825">
        <v>140</v>
      </c>
      <c r="R19" s="825">
        <v>61</v>
      </c>
      <c r="S19" s="825">
        <v>168.81200000000001</v>
      </c>
      <c r="T19" s="825">
        <v>31.192</v>
      </c>
      <c r="U19" s="825">
        <v>4229.0240000000003</v>
      </c>
      <c r="V19" s="825">
        <v>4194.13</v>
      </c>
      <c r="W19" s="825">
        <v>282.97000000000003</v>
      </c>
      <c r="X19" s="825">
        <v>4225.9390000000003</v>
      </c>
      <c r="Y19" s="825">
        <v>926.89800000000002</v>
      </c>
      <c r="Z19" s="825">
        <v>631.64200000000005</v>
      </c>
      <c r="AA19" s="825">
        <v>2697.0970000000002</v>
      </c>
      <c r="AB19" s="825">
        <v>3.62</v>
      </c>
      <c r="AC19" s="825">
        <v>405.30900000000003</v>
      </c>
    </row>
    <row r="20" spans="1:29" ht="15" customHeight="1">
      <c r="A20" s="1376"/>
      <c r="B20" s="1382"/>
      <c r="C20" s="824" t="s">
        <v>1506</v>
      </c>
      <c r="D20" s="825">
        <v>1917</v>
      </c>
      <c r="E20" s="825">
        <v>1178</v>
      </c>
      <c r="F20" s="825">
        <v>308</v>
      </c>
      <c r="G20" s="825">
        <v>44</v>
      </c>
      <c r="H20" s="825">
        <v>409</v>
      </c>
      <c r="I20" s="825">
        <v>867</v>
      </c>
      <c r="J20" s="825">
        <v>484</v>
      </c>
      <c r="K20" s="825">
        <v>967</v>
      </c>
      <c r="L20" s="825">
        <v>2</v>
      </c>
      <c r="M20" s="825">
        <v>3</v>
      </c>
      <c r="N20" s="825">
        <v>69</v>
      </c>
      <c r="O20" s="825">
        <v>43019</v>
      </c>
      <c r="P20" s="825">
        <v>1216</v>
      </c>
      <c r="Q20" s="825">
        <v>6537</v>
      </c>
      <c r="R20" s="825">
        <v>529</v>
      </c>
      <c r="S20" s="825">
        <v>4181</v>
      </c>
      <c r="T20" s="825">
        <v>340</v>
      </c>
      <c r="U20" s="825">
        <v>31198</v>
      </c>
      <c r="V20" s="825">
        <v>31239</v>
      </c>
      <c r="W20" s="825">
        <v>3032</v>
      </c>
      <c r="X20" s="825">
        <v>36323</v>
      </c>
      <c r="Y20" s="825">
        <v>8433</v>
      </c>
      <c r="Z20" s="825">
        <v>5523</v>
      </c>
      <c r="AA20" s="825">
        <v>22206</v>
      </c>
      <c r="AB20" s="825">
        <v>29</v>
      </c>
      <c r="AC20" s="825">
        <v>2279</v>
      </c>
    </row>
    <row r="21" spans="1:29" ht="15" customHeight="1">
      <c r="A21" s="1376"/>
      <c r="B21" s="1378" t="s">
        <v>2034</v>
      </c>
      <c r="C21" s="822" t="s">
        <v>1494</v>
      </c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823"/>
      <c r="W21" s="823"/>
      <c r="X21" s="823"/>
      <c r="Y21" s="823">
        <v>0</v>
      </c>
      <c r="Z21" s="823">
        <v>110.03</v>
      </c>
      <c r="AA21" s="823">
        <v>3.6</v>
      </c>
      <c r="AB21" s="823">
        <v>0</v>
      </c>
      <c r="AC21" s="823">
        <v>0</v>
      </c>
    </row>
    <row r="22" spans="1:29" ht="15" customHeight="1" thickBot="1">
      <c r="A22" s="1377"/>
      <c r="B22" s="1379"/>
      <c r="C22" s="826" t="s">
        <v>1506</v>
      </c>
      <c r="D22" s="827"/>
      <c r="E22" s="827"/>
      <c r="F22" s="827"/>
      <c r="G22" s="827"/>
      <c r="H22" s="827"/>
      <c r="I22" s="827"/>
      <c r="J22" s="827"/>
      <c r="K22" s="827"/>
      <c r="L22" s="827"/>
      <c r="M22" s="827"/>
      <c r="N22" s="827"/>
      <c r="O22" s="827"/>
      <c r="P22" s="827"/>
      <c r="Q22" s="827"/>
      <c r="R22" s="827"/>
      <c r="S22" s="827"/>
      <c r="T22" s="827"/>
      <c r="U22" s="827"/>
      <c r="V22" s="827"/>
      <c r="W22" s="827"/>
      <c r="X22" s="827"/>
      <c r="Y22" s="827">
        <v>0</v>
      </c>
      <c r="Z22" s="827">
        <v>777</v>
      </c>
      <c r="AA22" s="827">
        <v>26</v>
      </c>
      <c r="AB22" s="827">
        <v>0</v>
      </c>
      <c r="AC22" s="827">
        <v>0</v>
      </c>
    </row>
    <row r="23" spans="1:29" ht="21" customHeight="1" thickTop="1">
      <c r="A23" s="1367" t="s">
        <v>207</v>
      </c>
      <c r="B23" s="1369" t="s">
        <v>1494</v>
      </c>
      <c r="C23" s="1369"/>
      <c r="D23" s="832">
        <v>1815.4920000000002</v>
      </c>
      <c r="E23" s="832">
        <v>23698.819</v>
      </c>
      <c r="F23" s="832">
        <v>7692.4070000000002</v>
      </c>
      <c r="G23" s="832">
        <v>5861.8460000000014</v>
      </c>
      <c r="H23" s="832">
        <v>12725.489999999998</v>
      </c>
      <c r="I23" s="832">
        <v>8969.7769999999982</v>
      </c>
      <c r="J23" s="832">
        <v>76166.441000000006</v>
      </c>
      <c r="K23" s="832">
        <v>10881.834999999999</v>
      </c>
      <c r="L23" s="832">
        <v>67853.831999999995</v>
      </c>
      <c r="M23" s="832">
        <v>54016.125000000007</v>
      </c>
      <c r="N23" s="832">
        <v>22123.220000000008</v>
      </c>
      <c r="O23" s="832">
        <v>11559.548999999977</v>
      </c>
      <c r="P23" s="832">
        <v>3637.7200000000003</v>
      </c>
      <c r="Q23" s="832">
        <v>8351.0110000000004</v>
      </c>
      <c r="R23" s="832">
        <v>26127.744999999999</v>
      </c>
      <c r="S23" s="832">
        <v>6330.1810000000005</v>
      </c>
      <c r="T23" s="832">
        <v>6051.8280000000004</v>
      </c>
      <c r="U23" s="832">
        <v>11797.93</v>
      </c>
      <c r="V23" s="832">
        <v>10915.561999999998</v>
      </c>
      <c r="W23" s="832">
        <v>11295.605</v>
      </c>
      <c r="X23" s="832">
        <v>16543.642</v>
      </c>
      <c r="Y23" s="832">
        <v>11715.603999999998</v>
      </c>
      <c r="Z23" s="832">
        <v>10651.306999999999</v>
      </c>
      <c r="AA23" s="832">
        <v>16387.728999999999</v>
      </c>
      <c r="AB23" s="832">
        <v>9008.6500000000015</v>
      </c>
      <c r="AC23" s="832">
        <v>31752.239999999998</v>
      </c>
    </row>
    <row r="24" spans="1:29" ht="21" customHeight="1" thickBot="1">
      <c r="A24" s="1368"/>
      <c r="B24" s="1368" t="s">
        <v>1505</v>
      </c>
      <c r="C24" s="1368"/>
      <c r="D24" s="833">
        <v>144774.62610394001</v>
      </c>
      <c r="E24" s="833">
        <v>131325.07904780001</v>
      </c>
      <c r="F24" s="833">
        <v>166740.014654</v>
      </c>
      <c r="G24" s="833">
        <v>194178.038286</v>
      </c>
      <c r="H24" s="833">
        <v>34663.207306999997</v>
      </c>
      <c r="I24" s="833">
        <v>37222.988487000002</v>
      </c>
      <c r="J24" s="833">
        <v>36215.323831000002</v>
      </c>
      <c r="K24" s="833">
        <v>35790.126813000003</v>
      </c>
      <c r="L24" s="833">
        <v>30939.398129100002</v>
      </c>
      <c r="M24" s="833">
        <v>27873.2476007</v>
      </c>
      <c r="N24" s="833">
        <v>16662.8814666</v>
      </c>
      <c r="O24" s="833">
        <v>59297.364865301999</v>
      </c>
      <c r="P24" s="833">
        <v>10332.721351397</v>
      </c>
      <c r="Q24" s="833">
        <v>35697</v>
      </c>
      <c r="R24" s="833">
        <v>24247.970084200002</v>
      </c>
      <c r="S24" s="833">
        <v>28466.765374049999</v>
      </c>
      <c r="T24" s="833">
        <v>22056.51924125</v>
      </c>
      <c r="U24" s="833">
        <v>61036.73491205</v>
      </c>
      <c r="V24" s="833">
        <v>65422.33453285</v>
      </c>
      <c r="W24" s="833">
        <v>35021.831782950001</v>
      </c>
      <c r="X24" s="833">
        <v>70999.838555869996</v>
      </c>
      <c r="Y24" s="833">
        <v>35013.489877881999</v>
      </c>
      <c r="Z24" s="833">
        <v>29185.620719639999</v>
      </c>
      <c r="AA24" s="833">
        <v>51294.186893684004</v>
      </c>
      <c r="AB24" s="833">
        <v>20932.449905926002</v>
      </c>
      <c r="AC24" s="833">
        <v>37614.556762264001</v>
      </c>
    </row>
    <row r="25" spans="1:29" ht="15" customHeight="1" thickTop="1"/>
    <row r="26" spans="1:29" ht="15" customHeight="1">
      <c r="Y26" s="562"/>
    </row>
    <row r="27" spans="1:29" ht="15" customHeight="1">
      <c r="A27" s="1388" t="s">
        <v>19</v>
      </c>
      <c r="B27" s="1389"/>
      <c r="C27" s="816" t="s">
        <v>204</v>
      </c>
      <c r="D27" s="834" t="s">
        <v>1507</v>
      </c>
      <c r="E27" s="834" t="s">
        <v>1538</v>
      </c>
      <c r="F27" s="834" t="s">
        <v>1588</v>
      </c>
      <c r="G27" s="834" t="s">
        <v>1644</v>
      </c>
      <c r="H27" s="834" t="s">
        <v>1674</v>
      </c>
      <c r="I27" s="834" t="s">
        <v>1738</v>
      </c>
      <c r="J27" s="834" t="s">
        <v>1769</v>
      </c>
      <c r="K27" s="834" t="s">
        <v>1899</v>
      </c>
      <c r="L27" s="834" t="s">
        <v>1963</v>
      </c>
      <c r="M27" s="834" t="s">
        <v>2013</v>
      </c>
      <c r="N27" s="834" t="s">
        <v>2037</v>
      </c>
      <c r="O27" s="834" t="s">
        <v>2194</v>
      </c>
      <c r="P27" s="834" t="s">
        <v>2416</v>
      </c>
    </row>
    <row r="28" spans="1:29" ht="20.100000000000001" customHeight="1">
      <c r="A28" s="1390" t="s">
        <v>207</v>
      </c>
      <c r="B28" s="1391"/>
      <c r="C28" s="835" t="s">
        <v>1494</v>
      </c>
      <c r="D28" s="832">
        <v>8351.0110000000004</v>
      </c>
      <c r="E28" s="832">
        <v>26127.744999999999</v>
      </c>
      <c r="F28" s="832">
        <v>6330.1810000000005</v>
      </c>
      <c r="G28" s="832">
        <v>6051.8280000000004</v>
      </c>
      <c r="H28" s="832">
        <v>11797.93</v>
      </c>
      <c r="I28" s="832">
        <v>10915.561999999998</v>
      </c>
      <c r="J28" s="832">
        <v>11295.605</v>
      </c>
      <c r="K28" s="832">
        <v>16543.642</v>
      </c>
      <c r="L28" s="832">
        <v>11715.603999999998</v>
      </c>
      <c r="M28" s="832">
        <v>10651.306999999999</v>
      </c>
      <c r="N28" s="832">
        <v>16387.728999999999</v>
      </c>
      <c r="O28" s="832">
        <v>9008.6500000000015</v>
      </c>
      <c r="P28" s="832">
        <v>31752.239999999998</v>
      </c>
    </row>
    <row r="29" spans="1:29" ht="20.100000000000001" customHeight="1">
      <c r="A29" s="1392"/>
      <c r="B29" s="1393"/>
      <c r="C29" s="835" t="s">
        <v>1505</v>
      </c>
      <c r="D29" s="832">
        <v>35697</v>
      </c>
      <c r="E29" s="832">
        <v>24247.970084200002</v>
      </c>
      <c r="F29" s="832">
        <v>28466.765374049999</v>
      </c>
      <c r="G29" s="832">
        <v>22056.51924125</v>
      </c>
      <c r="H29" s="832">
        <v>61036.73491205</v>
      </c>
      <c r="I29" s="832">
        <v>65422.33453285</v>
      </c>
      <c r="J29" s="832">
        <v>35021.831782950001</v>
      </c>
      <c r="K29" s="832">
        <v>70999.838555869996</v>
      </c>
      <c r="L29" s="832">
        <v>35013.489877881999</v>
      </c>
      <c r="M29" s="832">
        <v>29185.620719639999</v>
      </c>
      <c r="N29" s="832">
        <v>51294.186893684004</v>
      </c>
      <c r="O29" s="832">
        <v>20932.449905926002</v>
      </c>
      <c r="P29" s="832">
        <v>37614.556762264001</v>
      </c>
    </row>
    <row r="30" spans="1:29">
      <c r="A30" s="1380"/>
      <c r="B30" s="1380"/>
      <c r="C30" s="1380"/>
      <c r="D30" s="1380"/>
      <c r="E30" s="1380"/>
      <c r="F30" s="1380"/>
      <c r="G30" s="1380"/>
      <c r="H30" s="1380"/>
      <c r="I30" s="1380"/>
      <c r="J30" s="1380"/>
      <c r="K30" s="1380"/>
      <c r="L30" s="1380"/>
      <c r="M30" s="1380"/>
      <c r="N30" s="1380"/>
      <c r="O30" s="1380"/>
      <c r="P30" s="1380"/>
    </row>
    <row r="31" spans="1:29" ht="15.75" thickBot="1"/>
    <row r="32" spans="1:29" ht="41.25" customHeight="1" thickBot="1">
      <c r="A32" s="1278" t="s">
        <v>19</v>
      </c>
      <c r="B32" s="1278" t="s">
        <v>0</v>
      </c>
      <c r="C32" s="1370"/>
      <c r="D32" s="1332" t="s">
        <v>1592</v>
      </c>
      <c r="E32" s="1332"/>
      <c r="F32" s="1332"/>
      <c r="G32" s="540" t="s">
        <v>2300</v>
      </c>
      <c r="H32" s="1332" t="s">
        <v>232</v>
      </c>
      <c r="I32" s="1332"/>
    </row>
    <row r="33" spans="1:9" ht="52.5" thickBot="1">
      <c r="A33" s="1354"/>
      <c r="B33" s="1354"/>
      <c r="C33" s="1371"/>
      <c r="D33" s="368" t="s">
        <v>2420</v>
      </c>
      <c r="E33" s="368" t="s">
        <v>2197</v>
      </c>
      <c r="F33" s="786" t="s">
        <v>2424</v>
      </c>
      <c r="G33" s="450" t="s">
        <v>2425</v>
      </c>
      <c r="H33" s="368" t="s">
        <v>2296</v>
      </c>
      <c r="I33" s="786" t="s">
        <v>334</v>
      </c>
    </row>
    <row r="34" spans="1:9" ht="18" customHeight="1">
      <c r="A34" s="1283" t="s">
        <v>17</v>
      </c>
      <c r="B34" s="1398" t="s">
        <v>205</v>
      </c>
      <c r="C34" s="491" t="s">
        <v>1494</v>
      </c>
      <c r="D34" s="183">
        <v>375.10799999999898</v>
      </c>
      <c r="E34" s="183">
        <v>178.75899999999999</v>
      </c>
      <c r="F34" s="507">
        <v>241.99</v>
      </c>
      <c r="G34" s="184">
        <v>553.86699999999894</v>
      </c>
      <c r="H34" s="181">
        <v>1.0984006399677724</v>
      </c>
      <c r="I34" s="334">
        <v>0.55009711145088214</v>
      </c>
    </row>
    <row r="35" spans="1:9" ht="18" customHeight="1">
      <c r="A35" s="1283"/>
      <c r="B35" s="1399"/>
      <c r="C35" s="837" t="s">
        <v>1506</v>
      </c>
      <c r="D35" s="838">
        <v>1919.068361764</v>
      </c>
      <c r="E35" s="839">
        <v>623.16681167599995</v>
      </c>
      <c r="F35" s="840">
        <v>1713.2020516089999</v>
      </c>
      <c r="G35" s="841">
        <v>2542.2351734399999</v>
      </c>
      <c r="H35" s="842">
        <v>2.0795419874859635</v>
      </c>
      <c r="I35" s="843">
        <v>0.12016464138696037</v>
      </c>
    </row>
    <row r="36" spans="1:9" ht="18" customHeight="1">
      <c r="A36" s="1283"/>
      <c r="B36" s="1400" t="s">
        <v>206</v>
      </c>
      <c r="C36" s="343" t="s">
        <v>1494</v>
      </c>
      <c r="D36" s="1143">
        <v>3.0000000000000001E-3</v>
      </c>
      <c r="E36" s="1143">
        <v>1E-3</v>
      </c>
      <c r="F36" s="223" t="s">
        <v>335</v>
      </c>
      <c r="G36" s="1076">
        <v>4.0000000000000001E-3</v>
      </c>
      <c r="H36" s="181">
        <v>2</v>
      </c>
      <c r="I36" s="334" t="s">
        <v>335</v>
      </c>
    </row>
    <row r="37" spans="1:9" ht="18" customHeight="1">
      <c r="A37" s="1283"/>
      <c r="B37" s="1399"/>
      <c r="C37" s="837" t="s">
        <v>1506</v>
      </c>
      <c r="D37" s="1144">
        <v>3.3002999999999998E-2</v>
      </c>
      <c r="E37" s="1144">
        <v>9.5729999999999999E-3</v>
      </c>
      <c r="F37" s="844" t="s">
        <v>335</v>
      </c>
      <c r="G37" s="1149">
        <v>4.2575999999999996E-2</v>
      </c>
      <c r="H37" s="842">
        <v>2.4475086179880914</v>
      </c>
      <c r="I37" s="843" t="s">
        <v>335</v>
      </c>
    </row>
    <row r="38" spans="1:9" ht="18" customHeight="1">
      <c r="A38" s="1283"/>
      <c r="B38" s="1373" t="s">
        <v>1504</v>
      </c>
      <c r="C38" s="343" t="s">
        <v>1494</v>
      </c>
      <c r="D38" s="538">
        <v>1.2999999999999999E-2</v>
      </c>
      <c r="E38" s="538">
        <v>1.0999999999999999E-2</v>
      </c>
      <c r="F38" s="223">
        <v>0.59899999999999998</v>
      </c>
      <c r="G38" s="180">
        <v>2.4E-2</v>
      </c>
      <c r="H38" s="181">
        <v>0.18181818181818188</v>
      </c>
      <c r="I38" s="334">
        <v>-0.97829716193656091</v>
      </c>
    </row>
    <row r="39" spans="1:9" ht="18" customHeight="1" thickBot="1">
      <c r="A39" s="1285"/>
      <c r="B39" s="1374"/>
      <c r="C39" s="383" t="s">
        <v>1506</v>
      </c>
      <c r="D39" s="495">
        <v>0.45539750000000001</v>
      </c>
      <c r="E39" s="495">
        <v>0.27352124999999999</v>
      </c>
      <c r="F39" s="526">
        <v>54.529151300000002</v>
      </c>
      <c r="G39" s="508">
        <v>0.72891875000000006</v>
      </c>
      <c r="H39" s="185">
        <v>0.66494376579516223</v>
      </c>
      <c r="I39" s="333">
        <v>-0.99164854964467419</v>
      </c>
    </row>
    <row r="40" spans="1:9" ht="18" customHeight="1">
      <c r="A40" s="1281" t="s">
        <v>170</v>
      </c>
      <c r="B40" s="1397" t="s">
        <v>1499</v>
      </c>
      <c r="C40" s="343" t="s">
        <v>1494</v>
      </c>
      <c r="D40" s="183">
        <v>1160.9839999999999</v>
      </c>
      <c r="E40" s="183">
        <v>1461.5350000000001</v>
      </c>
      <c r="F40" s="226">
        <v>1330.422</v>
      </c>
      <c r="G40" s="472">
        <v>2622.5190000000002</v>
      </c>
      <c r="H40" s="181">
        <v>-0.20564064493836964</v>
      </c>
      <c r="I40" s="334">
        <v>-0.12735658309919717</v>
      </c>
    </row>
    <row r="41" spans="1:9" ht="18" customHeight="1">
      <c r="A41" s="1283"/>
      <c r="B41" s="1372"/>
      <c r="C41" s="837" t="s">
        <v>1506</v>
      </c>
      <c r="D41" s="839">
        <v>11091</v>
      </c>
      <c r="E41" s="839">
        <v>15821</v>
      </c>
      <c r="F41" s="846">
        <v>21308</v>
      </c>
      <c r="G41" s="841">
        <v>26912</v>
      </c>
      <c r="H41" s="842">
        <v>-0.29896972378484288</v>
      </c>
      <c r="I41" s="843">
        <v>-0.47949127088417498</v>
      </c>
    </row>
    <row r="42" spans="1:9" ht="18" customHeight="1">
      <c r="A42" s="1283"/>
      <c r="B42" s="1372" t="s">
        <v>1763</v>
      </c>
      <c r="C42" s="343" t="s">
        <v>1494</v>
      </c>
      <c r="D42" s="506">
        <v>2.956</v>
      </c>
      <c r="E42" s="506">
        <v>1.5349999999999999</v>
      </c>
      <c r="F42" s="845">
        <v>10</v>
      </c>
      <c r="G42" s="836">
        <v>4.4909999999999997</v>
      </c>
      <c r="H42" s="181">
        <v>0.92573289902280131</v>
      </c>
      <c r="I42" s="334">
        <v>-0.70440000000000003</v>
      </c>
    </row>
    <row r="43" spans="1:9" ht="18" customHeight="1">
      <c r="A43" s="1283"/>
      <c r="B43" s="1372"/>
      <c r="C43" s="837" t="s">
        <v>1506</v>
      </c>
      <c r="D43" s="847">
        <v>147</v>
      </c>
      <c r="E43" s="847">
        <v>60</v>
      </c>
      <c r="F43" s="844">
        <v>152</v>
      </c>
      <c r="G43" s="848">
        <v>207</v>
      </c>
      <c r="H43" s="842">
        <v>1.4500000000000002</v>
      </c>
      <c r="I43" s="843">
        <v>-3.289473684210531E-2</v>
      </c>
    </row>
    <row r="44" spans="1:9" ht="18" customHeight="1">
      <c r="A44" s="1283"/>
      <c r="B44" s="1373" t="s">
        <v>1501</v>
      </c>
      <c r="C44" s="343" t="s">
        <v>1494</v>
      </c>
      <c r="D44" s="498">
        <v>19299.698</v>
      </c>
      <c r="E44" s="183">
        <v>5.5E-2</v>
      </c>
      <c r="F44" s="344">
        <v>2</v>
      </c>
      <c r="G44" s="184">
        <v>19299.753000000001</v>
      </c>
      <c r="H44" s="1079">
        <v>350902.6</v>
      </c>
      <c r="I44" s="1080">
        <v>9648.8490000000002</v>
      </c>
    </row>
    <row r="45" spans="1:9" ht="18" customHeight="1">
      <c r="A45" s="1283"/>
      <c r="B45" s="1399"/>
      <c r="C45" s="837" t="s">
        <v>1506</v>
      </c>
      <c r="D45" s="839">
        <v>10061</v>
      </c>
      <c r="E45" s="839">
        <v>0</v>
      </c>
      <c r="F45" s="846">
        <v>0</v>
      </c>
      <c r="G45" s="841">
        <v>10061</v>
      </c>
      <c r="H45" s="849" t="s">
        <v>335</v>
      </c>
      <c r="I45" s="850" t="s">
        <v>335</v>
      </c>
    </row>
    <row r="46" spans="1:9" ht="18" customHeight="1">
      <c r="A46" s="1283"/>
      <c r="B46" s="1373" t="s">
        <v>1502</v>
      </c>
      <c r="C46" s="343" t="s">
        <v>1494</v>
      </c>
      <c r="D46" s="183">
        <v>9741.1689999999999</v>
      </c>
      <c r="E46" s="183">
        <v>6593.634</v>
      </c>
      <c r="F46" s="344">
        <v>5298</v>
      </c>
      <c r="G46" s="184">
        <v>16334.803</v>
      </c>
      <c r="H46" s="181">
        <v>0.47735967753138864</v>
      </c>
      <c r="I46" s="334">
        <v>0.8386502453756135</v>
      </c>
    </row>
    <row r="47" spans="1:9" ht="18" customHeight="1" thickBot="1">
      <c r="A47" s="1285"/>
      <c r="B47" s="1374"/>
      <c r="C47" s="383" t="s">
        <v>1506</v>
      </c>
      <c r="D47" s="216">
        <v>11977</v>
      </c>
      <c r="E47" s="216">
        <v>4229</v>
      </c>
      <c r="F47" s="227">
        <v>5866</v>
      </c>
      <c r="G47" s="465">
        <v>16206</v>
      </c>
      <c r="H47" s="185">
        <v>1.8321116103097661</v>
      </c>
      <c r="I47" s="333">
        <v>1.0417661097852027</v>
      </c>
    </row>
    <row r="48" spans="1:9" ht="18" customHeight="1">
      <c r="A48" s="1281" t="s">
        <v>171</v>
      </c>
      <c r="B48" s="1397" t="s">
        <v>1503</v>
      </c>
      <c r="C48" s="343" t="s">
        <v>1494</v>
      </c>
      <c r="D48" s="183">
        <v>767</v>
      </c>
      <c r="E48" s="183">
        <v>769.5</v>
      </c>
      <c r="F48" s="226">
        <v>1328</v>
      </c>
      <c r="G48" s="472">
        <v>1536.5</v>
      </c>
      <c r="H48" s="181">
        <v>-3.2488628979857603E-3</v>
      </c>
      <c r="I48" s="527">
        <v>-0.42243975903614461</v>
      </c>
    </row>
    <row r="49" spans="1:9" ht="18" customHeight="1">
      <c r="A49" s="1283"/>
      <c r="B49" s="1372"/>
      <c r="C49" s="837" t="s">
        <v>1506</v>
      </c>
      <c r="D49" s="847">
        <v>140</v>
      </c>
      <c r="E49" s="847">
        <v>170</v>
      </c>
      <c r="F49" s="844">
        <v>66</v>
      </c>
      <c r="G49" s="848">
        <v>310</v>
      </c>
      <c r="H49" s="842">
        <v>-0.17647058823529416</v>
      </c>
      <c r="I49" s="843">
        <v>1.1212121212121211</v>
      </c>
    </row>
    <row r="50" spans="1:9" ht="18" customHeight="1">
      <c r="A50" s="1283"/>
      <c r="B50" s="1372" t="s">
        <v>1501</v>
      </c>
      <c r="C50" s="343" t="s">
        <v>1494</v>
      </c>
      <c r="D50" s="183">
        <v>405.30900000000003</v>
      </c>
      <c r="E50" s="183">
        <v>3.62</v>
      </c>
      <c r="F50" s="223">
        <v>140</v>
      </c>
      <c r="G50" s="184">
        <v>408.92900000000003</v>
      </c>
      <c r="H50" s="539">
        <v>110.96381215469614</v>
      </c>
      <c r="I50" s="448">
        <v>1.8950642857142861</v>
      </c>
    </row>
    <row r="51" spans="1:9" ht="18" customHeight="1">
      <c r="A51" s="1283"/>
      <c r="B51" s="1372"/>
      <c r="C51" s="837" t="s">
        <v>1506</v>
      </c>
      <c r="D51" s="839">
        <v>2279</v>
      </c>
      <c r="E51" s="839">
        <v>29</v>
      </c>
      <c r="F51" s="844">
        <v>6537</v>
      </c>
      <c r="G51" s="841">
        <v>2308</v>
      </c>
      <c r="H51" s="849">
        <v>77.58620689655173</v>
      </c>
      <c r="I51" s="850">
        <v>-0.65136912957013915</v>
      </c>
    </row>
    <row r="52" spans="1:9" ht="18" customHeight="1">
      <c r="A52" s="1283"/>
      <c r="B52" s="1373" t="s">
        <v>2303</v>
      </c>
      <c r="C52" s="343" t="s">
        <v>1494</v>
      </c>
      <c r="D52" s="183">
        <v>0</v>
      </c>
      <c r="E52" s="183">
        <v>0</v>
      </c>
      <c r="F52" s="223" t="s">
        <v>335</v>
      </c>
      <c r="G52" s="184">
        <v>0</v>
      </c>
      <c r="H52" s="539" t="s">
        <v>335</v>
      </c>
      <c r="I52" s="448" t="s">
        <v>335</v>
      </c>
    </row>
    <row r="53" spans="1:9" ht="18" customHeight="1" thickBot="1">
      <c r="A53" s="1285"/>
      <c r="B53" s="1374"/>
      <c r="C53" s="383" t="s">
        <v>1506</v>
      </c>
      <c r="D53" s="216">
        <v>0</v>
      </c>
      <c r="E53" s="216">
        <v>0</v>
      </c>
      <c r="F53" s="214" t="s">
        <v>335</v>
      </c>
      <c r="G53" s="465">
        <v>0</v>
      </c>
      <c r="H53" s="492" t="s">
        <v>335</v>
      </c>
      <c r="I53" s="447" t="s">
        <v>335</v>
      </c>
    </row>
    <row r="54" spans="1:9" ht="18" customHeight="1">
      <c r="A54" s="1254" t="s">
        <v>48</v>
      </c>
      <c r="B54" s="1254"/>
      <c r="C54" s="479" t="s">
        <v>1764</v>
      </c>
      <c r="D54" s="197">
        <v>31752.239999999998</v>
      </c>
      <c r="E54" s="197">
        <v>9008.6500000000015</v>
      </c>
      <c r="F54" s="208">
        <v>8351.0110000000004</v>
      </c>
      <c r="G54" s="471">
        <v>40760.89</v>
      </c>
      <c r="H54" s="190">
        <v>2.5246390968680092</v>
      </c>
      <c r="I54" s="470">
        <v>2.8022031104976386</v>
      </c>
    </row>
    <row r="55" spans="1:9" ht="18" customHeight="1" thickBot="1">
      <c r="A55" s="1255"/>
      <c r="B55" s="1255"/>
      <c r="C55" s="192" t="s">
        <v>1765</v>
      </c>
      <c r="D55" s="211">
        <v>37614.556762264001</v>
      </c>
      <c r="E55" s="211">
        <v>20932.449905926002</v>
      </c>
      <c r="F55" s="210">
        <v>35697</v>
      </c>
      <c r="G55" s="204">
        <v>58547.006668190006</v>
      </c>
      <c r="H55" s="193">
        <v>0.79694956545030471</v>
      </c>
      <c r="I55" s="469">
        <v>5.3717588656301718E-2</v>
      </c>
    </row>
  </sheetData>
  <mergeCells count="39"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B87"/>
  <sheetViews>
    <sheetView rightToLeft="1" zoomScaleNormal="100" workbookViewId="0">
      <selection activeCell="R29" sqref="R29"/>
    </sheetView>
  </sheetViews>
  <sheetFormatPr defaultColWidth="9.140625" defaultRowHeight="15"/>
  <cols>
    <col min="1" max="1" width="18.85546875" style="2" bestFit="1" customWidth="1"/>
    <col min="2" max="2" width="18.42578125" style="2" bestFit="1" customWidth="1"/>
    <col min="3" max="13" width="7.85546875" style="2" customWidth="1"/>
    <col min="14" max="14" width="7.85546875" style="61" customWidth="1"/>
    <col min="15" max="22" width="7.85546875" style="63" customWidth="1"/>
    <col min="23" max="28" width="7.85546875" style="2" customWidth="1"/>
    <col min="29" max="16384" width="9.140625" style="2"/>
  </cols>
  <sheetData>
    <row r="1" spans="1:28" ht="15.75" customHeight="1">
      <c r="A1" s="1192" t="s">
        <v>22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</row>
    <row r="2" spans="1:28" ht="22.5" customHeight="1">
      <c r="A2" s="96"/>
      <c r="B2" s="96"/>
      <c r="C2" s="1176" t="s">
        <v>31</v>
      </c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77"/>
      <c r="P2" s="1177"/>
      <c r="Q2" s="1177"/>
      <c r="R2" s="1177"/>
      <c r="S2" s="1177"/>
      <c r="T2" s="1177"/>
      <c r="U2" s="1177"/>
      <c r="V2" s="1177"/>
      <c r="W2" s="1177"/>
      <c r="X2" s="1177"/>
      <c r="Y2" s="1177"/>
      <c r="Z2" s="1177"/>
      <c r="AA2" s="1178"/>
    </row>
    <row r="3" spans="1:28" ht="19.5" customHeight="1">
      <c r="A3" s="206" t="s">
        <v>19</v>
      </c>
      <c r="B3" s="206" t="s">
        <v>0</v>
      </c>
      <c r="C3" s="206" t="s">
        <v>34</v>
      </c>
      <c r="D3" s="206" t="s">
        <v>35</v>
      </c>
      <c r="E3" s="206" t="s">
        <v>36</v>
      </c>
      <c r="F3" s="206" t="s">
        <v>37</v>
      </c>
      <c r="G3" s="206" t="s">
        <v>38</v>
      </c>
      <c r="H3" s="206" t="s">
        <v>39</v>
      </c>
      <c r="I3" s="206" t="s">
        <v>40</v>
      </c>
      <c r="J3" s="206" t="s">
        <v>41</v>
      </c>
      <c r="K3" s="206" t="s">
        <v>42</v>
      </c>
      <c r="L3" s="206" t="s">
        <v>43</v>
      </c>
      <c r="M3" s="206" t="s">
        <v>44</v>
      </c>
      <c r="N3" s="206" t="s">
        <v>169</v>
      </c>
      <c r="O3" s="206" t="s">
        <v>176</v>
      </c>
      <c r="P3" s="206" t="s">
        <v>1507</v>
      </c>
      <c r="Q3" s="206" t="s">
        <v>1538</v>
      </c>
      <c r="R3" s="206" t="s">
        <v>1588</v>
      </c>
      <c r="S3" s="206" t="s">
        <v>1644</v>
      </c>
      <c r="T3" s="206" t="s">
        <v>1674</v>
      </c>
      <c r="U3" s="206" t="s">
        <v>1738</v>
      </c>
      <c r="V3" s="206" t="s">
        <v>1769</v>
      </c>
      <c r="W3" s="531" t="s">
        <v>1899</v>
      </c>
      <c r="X3" s="531" t="s">
        <v>1963</v>
      </c>
      <c r="Y3" s="531" t="s">
        <v>2013</v>
      </c>
      <c r="Z3" s="531" t="s">
        <v>2037</v>
      </c>
      <c r="AA3" s="531" t="s">
        <v>2194</v>
      </c>
      <c r="AB3" s="531" t="s">
        <v>2416</v>
      </c>
    </row>
    <row r="4" spans="1:28" ht="15" customHeight="1">
      <c r="A4" s="1169" t="s">
        <v>22</v>
      </c>
      <c r="B4" s="119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</row>
    <row r="5" spans="1:28">
      <c r="A5" s="1171"/>
      <c r="B5" s="119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</row>
    <row r="6" spans="1:28">
      <c r="A6" s="1170"/>
      <c r="B6" s="119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</row>
    <row r="7" spans="1:28">
      <c r="A7" s="1172" t="s">
        <v>16</v>
      </c>
      <c r="B7" s="1173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</row>
    <row r="8" spans="1:28" s="29" customFormat="1">
      <c r="A8" s="1194" t="s">
        <v>18</v>
      </c>
      <c r="B8" s="1195"/>
      <c r="C8" s="1195"/>
      <c r="D8" s="1195"/>
      <c r="E8" s="1195"/>
      <c r="F8" s="1195"/>
      <c r="G8" s="1195"/>
      <c r="H8" s="1195"/>
      <c r="I8" s="1195"/>
      <c r="J8" s="1195"/>
      <c r="K8" s="1195"/>
      <c r="L8" s="1195"/>
      <c r="M8" s="1195"/>
      <c r="N8" s="1195"/>
      <c r="O8" s="1195"/>
      <c r="P8" s="1195"/>
      <c r="Q8" s="1195"/>
      <c r="R8" s="1195"/>
      <c r="S8" s="1195"/>
      <c r="T8" s="1195"/>
      <c r="U8" s="1195"/>
      <c r="V8" s="1195"/>
      <c r="W8" s="1195"/>
      <c r="X8" s="1195"/>
      <c r="Y8" s="1195"/>
      <c r="Z8" s="1195"/>
      <c r="AA8" s="1195"/>
    </row>
    <row r="9" spans="1:28" ht="22.5" customHeight="1">
      <c r="A9" s="96"/>
      <c r="B9" s="96"/>
      <c r="C9" s="1176" t="s">
        <v>31</v>
      </c>
      <c r="D9" s="1177"/>
      <c r="E9" s="1177"/>
      <c r="F9" s="1177"/>
      <c r="G9" s="1177"/>
      <c r="H9" s="1177"/>
      <c r="I9" s="1177"/>
      <c r="J9" s="1177"/>
      <c r="K9" s="1177"/>
      <c r="L9" s="1177"/>
      <c r="M9" s="1177"/>
      <c r="N9" s="1177"/>
      <c r="O9" s="1177"/>
      <c r="P9" s="1177"/>
      <c r="Q9" s="1177"/>
      <c r="R9" s="1177"/>
      <c r="S9" s="1177"/>
      <c r="T9" s="1177"/>
      <c r="U9" s="1177"/>
      <c r="V9" s="1177"/>
      <c r="W9" s="1177"/>
      <c r="X9" s="1177"/>
      <c r="Y9" s="1177"/>
      <c r="Z9" s="1177"/>
      <c r="AA9" s="1178"/>
    </row>
    <row r="10" spans="1:28">
      <c r="A10" s="206" t="s">
        <v>19</v>
      </c>
      <c r="B10" s="206" t="s">
        <v>0</v>
      </c>
      <c r="C10" s="206" t="s">
        <v>34</v>
      </c>
      <c r="D10" s="206" t="s">
        <v>35</v>
      </c>
      <c r="E10" s="206" t="s">
        <v>36</v>
      </c>
      <c r="F10" s="206" t="s">
        <v>37</v>
      </c>
      <c r="G10" s="206" t="s">
        <v>38</v>
      </c>
      <c r="H10" s="206" t="s">
        <v>39</v>
      </c>
      <c r="I10" s="206" t="s">
        <v>40</v>
      </c>
      <c r="J10" s="206" t="s">
        <v>41</v>
      </c>
      <c r="K10" s="206" t="s">
        <v>42</v>
      </c>
      <c r="L10" s="206" t="s">
        <v>43</v>
      </c>
      <c r="M10" s="206" t="s">
        <v>44</v>
      </c>
      <c r="N10" s="206" t="s">
        <v>169</v>
      </c>
      <c r="O10" s="206" t="s">
        <v>176</v>
      </c>
      <c r="P10" s="206" t="s">
        <v>1507</v>
      </c>
      <c r="Q10" s="206" t="s">
        <v>1538</v>
      </c>
      <c r="R10" s="206" t="s">
        <v>1588</v>
      </c>
      <c r="S10" s="206" t="s">
        <v>1644</v>
      </c>
      <c r="T10" s="206" t="s">
        <v>1674</v>
      </c>
      <c r="U10" s="206" t="s">
        <v>1738</v>
      </c>
      <c r="V10" s="206" t="s">
        <v>1769</v>
      </c>
      <c r="W10" s="531" t="s">
        <v>1899</v>
      </c>
      <c r="X10" s="531" t="s">
        <v>1963</v>
      </c>
      <c r="Y10" s="531" t="s">
        <v>2013</v>
      </c>
      <c r="Z10" s="531" t="s">
        <v>2037</v>
      </c>
      <c r="AA10" s="531" t="s">
        <v>2194</v>
      </c>
      <c r="AB10" s="531" t="s">
        <v>2416</v>
      </c>
    </row>
    <row r="11" spans="1:28">
      <c r="A11" s="1169" t="s">
        <v>23</v>
      </c>
      <c r="B11" s="119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</row>
    <row r="12" spans="1:28">
      <c r="A12" s="1171"/>
      <c r="B12" s="119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</row>
    <row r="13" spans="1:28">
      <c r="A13" s="1170"/>
      <c r="B13" s="119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</row>
    <row r="14" spans="1:28">
      <c r="A14" s="1172" t="s">
        <v>16</v>
      </c>
      <c r="B14" s="1173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</row>
    <row r="15" spans="1:28">
      <c r="A15" s="1179" t="s">
        <v>170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  <c r="Y15" s="1180"/>
      <c r="Z15" s="1180"/>
      <c r="AA15" s="1180"/>
    </row>
    <row r="16" spans="1:28" ht="22.5" customHeight="1">
      <c r="A16" s="96"/>
      <c r="B16" s="96"/>
      <c r="C16" s="1176" t="s">
        <v>31</v>
      </c>
      <c r="D16" s="1177"/>
      <c r="E16" s="1177"/>
      <c r="F16" s="1177"/>
      <c r="G16" s="1177"/>
      <c r="H16" s="1177"/>
      <c r="I16" s="1177"/>
      <c r="J16" s="1177"/>
      <c r="K16" s="1177"/>
      <c r="L16" s="1177"/>
      <c r="M16" s="1177"/>
      <c r="N16" s="1177"/>
      <c r="O16" s="1177"/>
      <c r="P16" s="1177"/>
      <c r="Q16" s="1177"/>
      <c r="R16" s="1177"/>
      <c r="S16" s="1177"/>
      <c r="T16" s="1177"/>
      <c r="U16" s="1177"/>
      <c r="V16" s="1177"/>
      <c r="W16" s="1177"/>
      <c r="X16" s="1177"/>
      <c r="Y16" s="1177"/>
      <c r="Z16" s="1177"/>
      <c r="AA16" s="1178"/>
    </row>
    <row r="17" spans="1:28">
      <c r="A17" s="206" t="s">
        <v>19</v>
      </c>
      <c r="B17" s="206" t="s">
        <v>0</v>
      </c>
      <c r="C17" s="206" t="s">
        <v>34</v>
      </c>
      <c r="D17" s="206" t="s">
        <v>35</v>
      </c>
      <c r="E17" s="206" t="s">
        <v>36</v>
      </c>
      <c r="F17" s="206" t="s">
        <v>37</v>
      </c>
      <c r="G17" s="206" t="s">
        <v>38</v>
      </c>
      <c r="H17" s="206" t="s">
        <v>39</v>
      </c>
      <c r="I17" s="206" t="s">
        <v>40</v>
      </c>
      <c r="J17" s="206" t="s">
        <v>41</v>
      </c>
      <c r="K17" s="206" t="s">
        <v>42</v>
      </c>
      <c r="L17" s="206" t="s">
        <v>43</v>
      </c>
      <c r="M17" s="206" t="s">
        <v>44</v>
      </c>
      <c r="N17" s="206" t="s">
        <v>169</v>
      </c>
      <c r="O17" s="206" t="s">
        <v>176</v>
      </c>
      <c r="P17" s="206" t="s">
        <v>1507</v>
      </c>
      <c r="Q17" s="206" t="s">
        <v>1538</v>
      </c>
      <c r="R17" s="206" t="s">
        <v>1588</v>
      </c>
      <c r="S17" s="206" t="s">
        <v>1644</v>
      </c>
      <c r="T17" s="206" t="s">
        <v>1674</v>
      </c>
      <c r="U17" s="206" t="s">
        <v>1738</v>
      </c>
      <c r="V17" s="206" t="s">
        <v>1769</v>
      </c>
      <c r="W17" s="531" t="s">
        <v>1899</v>
      </c>
      <c r="X17" s="531" t="s">
        <v>1963</v>
      </c>
      <c r="Y17" s="531" t="s">
        <v>2013</v>
      </c>
      <c r="Z17" s="531" t="s">
        <v>2037</v>
      </c>
      <c r="AA17" s="531" t="s">
        <v>2194</v>
      </c>
      <c r="AB17" s="531" t="s">
        <v>2416</v>
      </c>
    </row>
    <row r="18" spans="1:28">
      <c r="A18" s="1169" t="s">
        <v>167</v>
      </c>
      <c r="B18" s="119" t="s">
        <v>168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</row>
    <row r="19" spans="1:28" ht="15" customHeight="1">
      <c r="A19" s="1170"/>
      <c r="B19" s="119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</row>
    <row r="20" spans="1:28">
      <c r="A20" s="1172" t="s">
        <v>16</v>
      </c>
      <c r="B20" s="1173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</row>
    <row r="21" spans="1:28">
      <c r="A21" s="1179" t="s">
        <v>171</v>
      </c>
      <c r="B21" s="1180"/>
      <c r="C21" s="1180"/>
      <c r="D21" s="1180"/>
      <c r="E21" s="1180"/>
      <c r="F21" s="1180"/>
      <c r="G21" s="1180"/>
      <c r="H21" s="118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  <c r="Y21" s="1180"/>
      <c r="Z21" s="1180"/>
      <c r="AA21" s="1180"/>
    </row>
    <row r="22" spans="1:28" ht="22.5" customHeight="1">
      <c r="A22" s="96"/>
      <c r="B22" s="96"/>
      <c r="C22" s="1176" t="s">
        <v>31</v>
      </c>
      <c r="D22" s="1177"/>
      <c r="E22" s="1177"/>
      <c r="F22" s="1177"/>
      <c r="G22" s="1177"/>
      <c r="H22" s="1177"/>
      <c r="I22" s="1177"/>
      <c r="J22" s="1177"/>
      <c r="K22" s="1177"/>
      <c r="L22" s="1177"/>
      <c r="M22" s="1177"/>
      <c r="N22" s="1177"/>
      <c r="O22" s="1177"/>
      <c r="P22" s="1177"/>
      <c r="Q22" s="1177"/>
      <c r="R22" s="1177"/>
      <c r="S22" s="1177"/>
      <c r="T22" s="1177"/>
      <c r="U22" s="1177"/>
      <c r="V22" s="1177"/>
      <c r="W22" s="1177"/>
      <c r="X22" s="1177"/>
      <c r="Y22" s="1177"/>
      <c r="Z22" s="1177"/>
      <c r="AA22" s="1178"/>
    </row>
    <row r="23" spans="1:28">
      <c r="A23" s="206" t="s">
        <v>19</v>
      </c>
      <c r="B23" s="206" t="s">
        <v>0</v>
      </c>
      <c r="C23" s="206" t="s">
        <v>34</v>
      </c>
      <c r="D23" s="206" t="s">
        <v>35</v>
      </c>
      <c r="E23" s="206" t="s">
        <v>36</v>
      </c>
      <c r="F23" s="206" t="s">
        <v>37</v>
      </c>
      <c r="G23" s="206" t="s">
        <v>38</v>
      </c>
      <c r="H23" s="206" t="s">
        <v>39</v>
      </c>
      <c r="I23" s="206" t="s">
        <v>40</v>
      </c>
      <c r="J23" s="206" t="s">
        <v>41</v>
      </c>
      <c r="K23" s="206" t="s">
        <v>42</v>
      </c>
      <c r="L23" s="206" t="s">
        <v>43</v>
      </c>
      <c r="M23" s="206" t="s">
        <v>44</v>
      </c>
      <c r="N23" s="206" t="s">
        <v>169</v>
      </c>
      <c r="O23" s="206" t="s">
        <v>176</v>
      </c>
      <c r="P23" s="206" t="s">
        <v>1507</v>
      </c>
      <c r="Q23" s="206" t="s">
        <v>1538</v>
      </c>
      <c r="R23" s="206" t="s">
        <v>1588</v>
      </c>
      <c r="S23" s="206" t="s">
        <v>1644</v>
      </c>
      <c r="T23" s="206" t="s">
        <v>1674</v>
      </c>
      <c r="U23" s="206" t="s">
        <v>1738</v>
      </c>
      <c r="V23" s="206" t="s">
        <v>1769</v>
      </c>
      <c r="W23" s="531" t="s">
        <v>1899</v>
      </c>
      <c r="X23" s="531" t="s">
        <v>1963</v>
      </c>
      <c r="Y23" s="531" t="s">
        <v>2013</v>
      </c>
      <c r="Z23" s="531" t="s">
        <v>2037</v>
      </c>
      <c r="AA23" s="531" t="s">
        <v>2194</v>
      </c>
      <c r="AB23" s="531" t="s">
        <v>2416</v>
      </c>
    </row>
    <row r="24" spans="1:28">
      <c r="A24" s="1169" t="s">
        <v>332</v>
      </c>
      <c r="B24" s="119" t="s">
        <v>168</v>
      </c>
      <c r="C24" s="93">
        <v>3079</v>
      </c>
      <c r="D24" s="93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</row>
    <row r="25" spans="1:28">
      <c r="A25" s="1170"/>
      <c r="B25" s="119" t="s">
        <v>13</v>
      </c>
      <c r="C25" s="93">
        <v>12.087322772</v>
      </c>
      <c r="D25" s="93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4"/>
      <c r="L25" s="31">
        <v>8.5033200000000004</v>
      </c>
      <c r="M25" s="31">
        <v>0.73853999999999997</v>
      </c>
      <c r="N25" s="31">
        <v>59.730316596999998</v>
      </c>
      <c r="O25" s="94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</row>
    <row r="26" spans="1:28">
      <c r="A26" s="1172" t="s">
        <v>16</v>
      </c>
      <c r="B26" s="1173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</row>
    <row r="27" spans="1:28">
      <c r="W27" s="63"/>
      <c r="X27" s="63"/>
      <c r="Y27" s="63"/>
      <c r="Z27" s="63"/>
      <c r="AA27" s="63"/>
      <c r="AB27" s="63"/>
    </row>
    <row r="28" spans="1:28" ht="23.25" customHeight="1">
      <c r="B28" s="206" t="s">
        <v>184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</row>
    <row r="29" spans="1:28" ht="22.5">
      <c r="B29" s="206" t="s">
        <v>1495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1709582.206848905</v>
      </c>
      <c r="AB29" s="31">
        <v>3419164.4136978099</v>
      </c>
    </row>
    <row r="30" spans="1:28">
      <c r="B30" s="206" t="s">
        <v>172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</row>
    <row r="31" spans="1:28">
      <c r="B31" s="206" t="s">
        <v>337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</row>
    <row r="32" spans="1:28"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291"/>
      <c r="O32" s="169"/>
      <c r="P32" s="169"/>
      <c r="Q32" s="169"/>
      <c r="R32" s="169"/>
      <c r="S32" s="169"/>
      <c r="T32" s="169"/>
      <c r="U32" s="169"/>
      <c r="V32" s="169"/>
    </row>
    <row r="34" spans="1:22" ht="19.5" customHeight="1">
      <c r="A34" s="206" t="s">
        <v>19</v>
      </c>
      <c r="B34" s="206" t="s">
        <v>0</v>
      </c>
      <c r="C34" s="206" t="s">
        <v>1507</v>
      </c>
      <c r="D34" s="206" t="s">
        <v>1538</v>
      </c>
      <c r="E34" s="206" t="s">
        <v>1588</v>
      </c>
      <c r="F34" s="206" t="s">
        <v>1644</v>
      </c>
      <c r="G34" s="206" t="s">
        <v>1674</v>
      </c>
      <c r="H34" s="206" t="s">
        <v>1738</v>
      </c>
      <c r="I34" s="206" t="s">
        <v>1769</v>
      </c>
      <c r="J34" s="206" t="s">
        <v>1899</v>
      </c>
      <c r="K34" s="206" t="s">
        <v>1963</v>
      </c>
      <c r="L34" s="206" t="s">
        <v>2013</v>
      </c>
      <c r="M34" s="206" t="s">
        <v>2037</v>
      </c>
      <c r="N34" s="206" t="s">
        <v>2194</v>
      </c>
      <c r="O34" s="206" t="s">
        <v>2416</v>
      </c>
      <c r="P34" s="62"/>
      <c r="Q34" s="2"/>
      <c r="R34" s="2"/>
      <c r="S34" s="2"/>
      <c r="T34" s="2"/>
      <c r="U34" s="2"/>
      <c r="V34" s="2"/>
    </row>
    <row r="35" spans="1:22">
      <c r="A35" s="290" t="s">
        <v>22</v>
      </c>
      <c r="B35" s="290" t="s">
        <v>16</v>
      </c>
      <c r="C35" s="60">
        <v>295985.72352784401</v>
      </c>
      <c r="D35" s="60">
        <v>267313.42383791698</v>
      </c>
      <c r="E35" s="60">
        <v>274429.50175007898</v>
      </c>
      <c r="F35" s="60">
        <v>215583.00875873098</v>
      </c>
      <c r="G35" s="60">
        <v>368221.63299199997</v>
      </c>
      <c r="H35" s="60">
        <v>434315.297778012</v>
      </c>
      <c r="I35" s="60">
        <v>245782.37129360801</v>
      </c>
      <c r="J35" s="60">
        <v>431868.80264898</v>
      </c>
      <c r="K35" s="60">
        <v>643463.56591221795</v>
      </c>
      <c r="L35" s="60">
        <v>826429.66201676405</v>
      </c>
      <c r="M35" s="60">
        <v>960970.14175312198</v>
      </c>
      <c r="N35" s="60">
        <v>1018358.479404391</v>
      </c>
      <c r="O35" s="60">
        <v>2492806.0563624143</v>
      </c>
      <c r="P35" s="29"/>
      <c r="Q35" s="29"/>
      <c r="R35" s="29"/>
      <c r="S35" s="29"/>
      <c r="T35" s="29"/>
      <c r="U35" s="29"/>
      <c r="V35" s="29"/>
    </row>
    <row r="36" spans="1:22">
      <c r="A36" s="290" t="s">
        <v>23</v>
      </c>
      <c r="B36" s="290" t="s">
        <v>16</v>
      </c>
      <c r="C36" s="60">
        <v>146336.86041798</v>
      </c>
      <c r="D36" s="60">
        <v>146400.39384424902</v>
      </c>
      <c r="E36" s="60">
        <v>180231.36781592001</v>
      </c>
      <c r="F36" s="60">
        <v>181651.26344126</v>
      </c>
      <c r="G36" s="60">
        <v>209414.26079292101</v>
      </c>
      <c r="H36" s="60">
        <v>259987.831946833</v>
      </c>
      <c r="I36" s="60">
        <v>169887.37987704301</v>
      </c>
      <c r="J36" s="60">
        <v>331606.67989353801</v>
      </c>
      <c r="K36" s="60">
        <v>378908.62732394598</v>
      </c>
      <c r="L36" s="60">
        <v>496691.33286270406</v>
      </c>
      <c r="M36" s="60">
        <v>653190.03777481499</v>
      </c>
      <c r="N36" s="60">
        <v>580307.72744451393</v>
      </c>
      <c r="O36" s="60">
        <v>1126351.779812909</v>
      </c>
      <c r="P36" s="2"/>
      <c r="Q36" s="2"/>
      <c r="R36" s="2"/>
      <c r="S36" s="2"/>
      <c r="T36" s="2"/>
      <c r="U36" s="2"/>
      <c r="V36" s="2"/>
    </row>
    <row r="37" spans="1:22">
      <c r="A37" s="290" t="s">
        <v>167</v>
      </c>
      <c r="B37" s="290" t="s">
        <v>16</v>
      </c>
      <c r="C37" s="60">
        <v>142063</v>
      </c>
      <c r="D37" s="60">
        <v>95924.011308924994</v>
      </c>
      <c r="E37" s="60">
        <v>100381</v>
      </c>
      <c r="F37" s="60">
        <v>84648</v>
      </c>
      <c r="G37" s="60">
        <v>103342</v>
      </c>
      <c r="H37" s="60">
        <v>110054</v>
      </c>
      <c r="I37" s="60">
        <v>108697</v>
      </c>
      <c r="J37" s="60">
        <v>136792</v>
      </c>
      <c r="K37" s="60">
        <v>135364</v>
      </c>
      <c r="L37" s="60">
        <v>156293</v>
      </c>
      <c r="M37" s="60">
        <v>144761</v>
      </c>
      <c r="N37" s="60">
        <v>78898</v>
      </c>
      <c r="O37" s="60">
        <v>141542</v>
      </c>
      <c r="P37" s="2"/>
      <c r="Q37" s="2"/>
      <c r="R37" s="2"/>
      <c r="S37" s="2"/>
      <c r="T37" s="2"/>
      <c r="U37" s="2"/>
      <c r="V37" s="2"/>
    </row>
    <row r="38" spans="1:22">
      <c r="A38" s="290" t="s">
        <v>332</v>
      </c>
      <c r="B38" s="290" t="s">
        <v>16</v>
      </c>
      <c r="C38" s="60">
        <v>16919</v>
      </c>
      <c r="D38" s="60">
        <v>9907.0967247610006</v>
      </c>
      <c r="E38" s="60">
        <v>13373</v>
      </c>
      <c r="F38" s="60">
        <v>8485</v>
      </c>
      <c r="G38" s="60">
        <v>44952</v>
      </c>
      <c r="H38" s="60">
        <v>23661</v>
      </c>
      <c r="I38" s="60">
        <v>35440</v>
      </c>
      <c r="J38" s="60">
        <v>91468</v>
      </c>
      <c r="K38" s="60">
        <v>53804</v>
      </c>
      <c r="L38" s="60">
        <v>22678</v>
      </c>
      <c r="M38" s="60">
        <v>58646</v>
      </c>
      <c r="N38" s="60">
        <v>32018</v>
      </c>
      <c r="O38" s="60">
        <v>62421</v>
      </c>
      <c r="P38" s="92"/>
      <c r="Q38" s="92"/>
      <c r="R38" s="92"/>
      <c r="S38" s="92"/>
      <c r="T38" s="92"/>
      <c r="U38" s="92"/>
      <c r="V38" s="92"/>
    </row>
    <row r="39" spans="1:22" ht="23.25" customHeight="1">
      <c r="B39" s="206" t="s">
        <v>184</v>
      </c>
      <c r="C39" s="31">
        <v>601304.58394582407</v>
      </c>
      <c r="D39" s="31">
        <v>519544.925715852</v>
      </c>
      <c r="E39" s="31">
        <v>568414.86956599902</v>
      </c>
      <c r="F39" s="31">
        <v>490367.27219999098</v>
      </c>
      <c r="G39" s="31">
        <v>725929.89378492092</v>
      </c>
      <c r="H39" s="31">
        <v>828018.12972484506</v>
      </c>
      <c r="I39" s="31">
        <v>559806.75117065106</v>
      </c>
      <c r="J39" s="31">
        <v>991735.48254251806</v>
      </c>
      <c r="K39" s="31">
        <v>1211540.1932361638</v>
      </c>
      <c r="L39" s="31">
        <v>1502091.9948794681</v>
      </c>
      <c r="M39" s="31">
        <v>1817567.179527937</v>
      </c>
      <c r="N39" s="31">
        <v>1709582.206848905</v>
      </c>
      <c r="O39" s="31">
        <v>3823120.8361753202</v>
      </c>
      <c r="P39" s="2"/>
      <c r="Q39" s="2"/>
      <c r="R39" s="2"/>
      <c r="S39" s="2"/>
      <c r="T39" s="2"/>
      <c r="U39" s="2"/>
      <c r="V39" s="2"/>
    </row>
    <row r="40" spans="1:22" ht="22.5">
      <c r="B40" s="206" t="s">
        <v>1495</v>
      </c>
      <c r="C40" s="31">
        <v>316646.82064862398</v>
      </c>
      <c r="D40" s="31">
        <v>917951.40459444805</v>
      </c>
      <c r="E40" s="31">
        <v>1437496.3303103</v>
      </c>
      <c r="F40" s="31">
        <v>2005911.1998762991</v>
      </c>
      <c r="G40" s="31">
        <v>2496278.4720762903</v>
      </c>
      <c r="H40" s="31">
        <v>3222208.365861211</v>
      </c>
      <c r="I40" s="31">
        <v>4050226.4955860563</v>
      </c>
      <c r="J40" s="31">
        <v>4610033.2467567073</v>
      </c>
      <c r="K40" s="31">
        <v>5601768.7292992249</v>
      </c>
      <c r="L40" s="31">
        <v>6813308.9225353887</v>
      </c>
      <c r="M40" s="31">
        <v>8315400.9174148571</v>
      </c>
      <c r="N40" s="31">
        <v>0</v>
      </c>
      <c r="O40" s="31">
        <v>1709582.206848905</v>
      </c>
    </row>
    <row r="43" spans="1:22">
      <c r="A43" s="119" t="s">
        <v>15</v>
      </c>
      <c r="B43" s="31">
        <v>3363801.4668188062</v>
      </c>
    </row>
    <row r="44" spans="1:22">
      <c r="A44" s="119" t="s">
        <v>14</v>
      </c>
      <c r="B44" s="31">
        <v>100132.791271479</v>
      </c>
    </row>
    <row r="45" spans="1:22">
      <c r="A45" s="119" t="s">
        <v>13</v>
      </c>
      <c r="B45" s="31">
        <v>162388.578085038</v>
      </c>
    </row>
    <row r="46" spans="1:22">
      <c r="A46" s="119" t="s">
        <v>1410</v>
      </c>
      <c r="B46" s="31">
        <v>196798</v>
      </c>
    </row>
    <row r="68" spans="1:8" ht="19.5" thickBot="1">
      <c r="A68" s="289"/>
      <c r="B68" s="288"/>
      <c r="C68" s="1190"/>
      <c r="D68" s="1190"/>
      <c r="E68" s="1190"/>
      <c r="F68" s="287"/>
      <c r="G68" s="1191" t="s">
        <v>1761</v>
      </c>
      <c r="H68" s="1191"/>
    </row>
    <row r="69" spans="1:8" ht="63.75" thickBot="1">
      <c r="A69" s="1186" t="s">
        <v>19</v>
      </c>
      <c r="B69" s="1188" t="s">
        <v>0</v>
      </c>
      <c r="C69" s="1174" t="s">
        <v>1592</v>
      </c>
      <c r="D69" s="1174"/>
      <c r="E69" s="1174"/>
      <c r="F69" s="266" t="s">
        <v>1774</v>
      </c>
      <c r="G69" s="1174" t="s">
        <v>232</v>
      </c>
      <c r="H69" s="1175"/>
    </row>
    <row r="70" spans="1:8" ht="34.5">
      <c r="A70" s="1187"/>
      <c r="B70" s="1189"/>
      <c r="C70" s="521" t="s">
        <v>2417</v>
      </c>
      <c r="D70" s="521" t="s">
        <v>2195</v>
      </c>
      <c r="E70" s="519" t="s">
        <v>2417</v>
      </c>
      <c r="F70" s="524" t="s">
        <v>2418</v>
      </c>
      <c r="G70" s="1181" t="s">
        <v>2296</v>
      </c>
      <c r="H70" s="1183" t="s">
        <v>334</v>
      </c>
    </row>
    <row r="71" spans="1:8" ht="17.25" customHeight="1">
      <c r="A71" s="1187"/>
      <c r="B71" s="1189"/>
      <c r="C71" s="523">
        <v>99</v>
      </c>
      <c r="D71" s="522">
        <v>99</v>
      </c>
      <c r="E71" s="520">
        <v>98</v>
      </c>
      <c r="F71" s="525">
        <v>99</v>
      </c>
      <c r="G71" s="1182"/>
      <c r="H71" s="1184"/>
    </row>
    <row r="72" spans="1:8" ht="17.25">
      <c r="A72" s="1185" t="s">
        <v>1773</v>
      </c>
      <c r="B72" s="233" t="s">
        <v>15</v>
      </c>
      <c r="C72" s="286">
        <v>2411951.8693916802</v>
      </c>
      <c r="D72" s="286">
        <v>983714.333984536</v>
      </c>
      <c r="E72" s="285">
        <v>279418.82120359398</v>
      </c>
      <c r="F72" s="285">
        <v>3395666.2033762163</v>
      </c>
      <c r="G72" s="283">
        <v>1.4518824073875862</v>
      </c>
      <c r="H72" s="1049">
        <v>7.6320307952135078</v>
      </c>
    </row>
    <row r="73" spans="1:8" ht="17.25">
      <c r="A73" s="1185"/>
      <c r="B73" s="233" t="s">
        <v>14</v>
      </c>
      <c r="C73" s="286">
        <v>7440.8078087900003</v>
      </c>
      <c r="D73" s="286">
        <v>5375.3696288729998</v>
      </c>
      <c r="E73" s="285">
        <v>2247.7571648779999</v>
      </c>
      <c r="F73" s="285">
        <v>12816.177437663</v>
      </c>
      <c r="G73" s="283">
        <v>0.3842411447991978</v>
      </c>
      <c r="H73" s="1049">
        <v>2.3103254769043793</v>
      </c>
    </row>
    <row r="74" spans="1:8" ht="17.25">
      <c r="A74" s="1185"/>
      <c r="B74" s="1022" t="s">
        <v>13</v>
      </c>
      <c r="C74" s="286">
        <v>73413.379161944002</v>
      </c>
      <c r="D74" s="286">
        <v>29268.775790981999</v>
      </c>
      <c r="E74" s="285">
        <v>14319.145159371999</v>
      </c>
      <c r="F74" s="285">
        <v>102682.15495292601</v>
      </c>
      <c r="G74" s="283">
        <v>1.5082490530595885</v>
      </c>
      <c r="H74" s="1049">
        <v>4.1269386785910429</v>
      </c>
    </row>
    <row r="75" spans="1:8" ht="18.75" thickBot="1">
      <c r="A75" s="1185"/>
      <c r="B75" s="241" t="s">
        <v>48</v>
      </c>
      <c r="C75" s="1016">
        <v>2492806.0563624143</v>
      </c>
      <c r="D75" s="1016">
        <v>1018358.479404391</v>
      </c>
      <c r="E75" s="1017">
        <v>295985.72352784401</v>
      </c>
      <c r="F75" s="1017">
        <v>3511164.5357668055</v>
      </c>
      <c r="G75" s="1018">
        <v>1.4478669415316165</v>
      </c>
      <c r="H75" s="1050">
        <v>7.4220482888523875</v>
      </c>
    </row>
    <row r="76" spans="1:8" ht="17.25">
      <c r="A76" s="1185" t="s">
        <v>18</v>
      </c>
      <c r="B76" s="233" t="s">
        <v>15</v>
      </c>
      <c r="C76" s="286">
        <v>951849.59742712602</v>
      </c>
      <c r="D76" s="286">
        <v>506849.70001485699</v>
      </c>
      <c r="E76" s="285">
        <v>106816.30099151201</v>
      </c>
      <c r="F76" s="285">
        <v>1458699.2974419831</v>
      </c>
      <c r="G76" s="283">
        <v>0.87797210376019752</v>
      </c>
      <c r="H76" s="1049">
        <v>7.9110893055804592</v>
      </c>
    </row>
    <row r="77" spans="1:8" ht="17.25">
      <c r="A77" s="1185"/>
      <c r="B77" s="233" t="s">
        <v>14</v>
      </c>
      <c r="C77" s="286">
        <v>92691.983462688993</v>
      </c>
      <c r="D77" s="286">
        <v>49006.453323488997</v>
      </c>
      <c r="E77" s="285">
        <v>26839.509797519</v>
      </c>
      <c r="F77" s="285">
        <v>141698.43678617798</v>
      </c>
      <c r="G77" s="283">
        <v>0.89142403044011642</v>
      </c>
      <c r="H77" s="1049">
        <v>2.4535646948088927</v>
      </c>
    </row>
    <row r="78" spans="1:8" ht="17.25">
      <c r="A78" s="1185"/>
      <c r="B78" s="1022" t="s">
        <v>13</v>
      </c>
      <c r="C78" s="286">
        <v>81810.198923093994</v>
      </c>
      <c r="D78" s="286">
        <v>24451.574106167998</v>
      </c>
      <c r="E78" s="285">
        <v>12681.049628949</v>
      </c>
      <c r="F78" s="285">
        <v>106261.773029262</v>
      </c>
      <c r="G78" s="283">
        <v>2.3458050008509299</v>
      </c>
      <c r="H78" s="1049">
        <v>5.451374398561863</v>
      </c>
    </row>
    <row r="79" spans="1:8" ht="18.75" thickBot="1">
      <c r="A79" s="1185"/>
      <c r="B79" s="241" t="s">
        <v>48</v>
      </c>
      <c r="C79" s="1016">
        <v>1126351.779812909</v>
      </c>
      <c r="D79" s="1016">
        <v>580307.72744451393</v>
      </c>
      <c r="E79" s="1017">
        <v>146336.86041798</v>
      </c>
      <c r="F79" s="1017">
        <v>1706659.5072574229</v>
      </c>
      <c r="G79" s="1018">
        <v>0.94095602478532392</v>
      </c>
      <c r="H79" s="1050">
        <v>6.6969792613817569</v>
      </c>
    </row>
    <row r="80" spans="1:8" ht="17.25">
      <c r="A80" s="1185" t="s">
        <v>167</v>
      </c>
      <c r="B80" s="233" t="s">
        <v>168</v>
      </c>
      <c r="C80" s="286">
        <v>134447</v>
      </c>
      <c r="D80" s="286">
        <v>76621</v>
      </c>
      <c r="E80" s="285">
        <v>139618</v>
      </c>
      <c r="F80" s="285">
        <v>211068</v>
      </c>
      <c r="G80" s="283">
        <v>0.75470171362942273</v>
      </c>
      <c r="H80" s="1049">
        <v>-3.7036771762953169E-2</v>
      </c>
    </row>
    <row r="81" spans="1:8" ht="17.25">
      <c r="A81" s="1185"/>
      <c r="B81" s="1022" t="s">
        <v>13</v>
      </c>
      <c r="C81" s="284">
        <v>7095</v>
      </c>
      <c r="D81" s="284">
        <v>2277</v>
      </c>
      <c r="E81" s="285">
        <v>2445</v>
      </c>
      <c r="F81" s="285">
        <v>9372</v>
      </c>
      <c r="G81" s="283">
        <v>2.1159420289855073</v>
      </c>
      <c r="H81" s="1049">
        <v>1.9018404907975461</v>
      </c>
    </row>
    <row r="82" spans="1:8" ht="18.75" thickBot="1">
      <c r="A82" s="1185"/>
      <c r="B82" s="241" t="s">
        <v>48</v>
      </c>
      <c r="C82" s="1016">
        <v>141542</v>
      </c>
      <c r="D82" s="1016">
        <v>78898</v>
      </c>
      <c r="E82" s="1017">
        <v>142063</v>
      </c>
      <c r="F82" s="1017">
        <v>220440</v>
      </c>
      <c r="G82" s="1018">
        <v>0.793987173312378</v>
      </c>
      <c r="H82" s="1050">
        <v>-3.6673870043572032E-3</v>
      </c>
    </row>
    <row r="83" spans="1:8" ht="17.25">
      <c r="A83" s="1185" t="s">
        <v>171</v>
      </c>
      <c r="B83" s="233" t="s">
        <v>168</v>
      </c>
      <c r="C83" s="286">
        <v>62351</v>
      </c>
      <c r="D83" s="286">
        <v>31725</v>
      </c>
      <c r="E83" s="285">
        <v>16901</v>
      </c>
      <c r="F83" s="285">
        <v>94076</v>
      </c>
      <c r="G83" s="283">
        <v>0.96535855003940108</v>
      </c>
      <c r="H83" s="1049">
        <v>2.6891899887580615</v>
      </c>
    </row>
    <row r="84" spans="1:8" ht="17.25">
      <c r="A84" s="1185"/>
      <c r="B84" s="1022" t="s">
        <v>13</v>
      </c>
      <c r="C84" s="284">
        <v>70</v>
      </c>
      <c r="D84" s="284">
        <v>293</v>
      </c>
      <c r="E84" s="285">
        <v>18</v>
      </c>
      <c r="F84" s="285">
        <v>363</v>
      </c>
      <c r="G84" s="283">
        <v>-0.76109215017064846</v>
      </c>
      <c r="H84" s="1049">
        <v>2.8888888888888888</v>
      </c>
    </row>
    <row r="85" spans="1:8" ht="18">
      <c r="A85" s="282"/>
      <c r="B85" s="241" t="s">
        <v>48</v>
      </c>
      <c r="C85" s="281">
        <v>62421</v>
      </c>
      <c r="D85" s="281">
        <v>32018</v>
      </c>
      <c r="E85" s="280">
        <v>16919</v>
      </c>
      <c r="F85" s="280">
        <v>94439</v>
      </c>
      <c r="G85" s="279">
        <v>0.94955962271222427</v>
      </c>
      <c r="H85" s="1051">
        <v>2.6894024469531295</v>
      </c>
    </row>
    <row r="86" spans="1:8" ht="21">
      <c r="A86" s="278"/>
      <c r="B86" s="277" t="s">
        <v>115</v>
      </c>
      <c r="C86" s="1019">
        <v>3823120.8361753235</v>
      </c>
      <c r="D86" s="1019">
        <v>1709582.206848905</v>
      </c>
      <c r="E86" s="1020">
        <v>601304.58394582407</v>
      </c>
      <c r="F86" s="1020">
        <v>5532703.0430242289</v>
      </c>
      <c r="G86" s="1021">
        <v>1.2362895570971602</v>
      </c>
      <c r="H86" s="1052">
        <v>5.3580437240102201</v>
      </c>
    </row>
    <row r="87" spans="1:8" ht="21.75" thickBot="1">
      <c r="A87" s="276"/>
      <c r="B87" s="275" t="s">
        <v>172</v>
      </c>
      <c r="C87" s="274">
        <v>166222.64505110102</v>
      </c>
      <c r="D87" s="274">
        <v>100563.65922640618</v>
      </c>
      <c r="E87" s="273">
        <v>27332.026542992004</v>
      </c>
      <c r="F87" s="273">
        <v>266786.30427750718</v>
      </c>
      <c r="G87" s="272">
        <v>0.65290967263703137</v>
      </c>
      <c r="H87" s="1053">
        <v>5.0816070403576017</v>
      </c>
    </row>
  </sheetData>
  <mergeCells count="28">
    <mergeCell ref="A1:AA1"/>
    <mergeCell ref="A8:AA8"/>
    <mergeCell ref="A15:AA15"/>
    <mergeCell ref="C2:AA2"/>
    <mergeCell ref="C9:AA9"/>
    <mergeCell ref="A4:A6"/>
    <mergeCell ref="A7:B7"/>
    <mergeCell ref="A14:B14"/>
    <mergeCell ref="G70:G71"/>
    <mergeCell ref="H70:H71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68:H68"/>
    <mergeCell ref="A24:A25"/>
    <mergeCell ref="A11:A13"/>
    <mergeCell ref="A18:A19"/>
    <mergeCell ref="A20:B20"/>
    <mergeCell ref="G69:H69"/>
    <mergeCell ref="C16:AA16"/>
    <mergeCell ref="A21:AA21"/>
    <mergeCell ref="C22:AA2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D25"/>
  <sheetViews>
    <sheetView showGridLines="0" rightToLeft="1" zoomScaleNormal="100" workbookViewId="0">
      <selection activeCell="AD1" sqref="AD1"/>
    </sheetView>
  </sheetViews>
  <sheetFormatPr defaultColWidth="9.140625" defaultRowHeight="15"/>
  <cols>
    <col min="1" max="1" width="16.42578125" style="455" bestFit="1" customWidth="1"/>
    <col min="2" max="2" width="8.42578125" style="455" bestFit="1" customWidth="1"/>
    <col min="3" max="3" width="11.5703125" style="455" bestFit="1" customWidth="1"/>
    <col min="4" max="4" width="16.85546875" style="455" bestFit="1" customWidth="1"/>
    <col min="5" max="30" width="7.5703125" style="455" customWidth="1"/>
    <col min="31" max="16384" width="9.140625" style="455"/>
  </cols>
  <sheetData>
    <row r="1" spans="1:30">
      <c r="A1" s="852" t="s">
        <v>19</v>
      </c>
      <c r="B1" s="852" t="s">
        <v>0</v>
      </c>
      <c r="C1" s="852" t="s">
        <v>1192</v>
      </c>
      <c r="D1" s="852"/>
      <c r="E1" s="489" t="s">
        <v>34</v>
      </c>
      <c r="F1" s="489" t="s">
        <v>35</v>
      </c>
      <c r="G1" s="489" t="s">
        <v>36</v>
      </c>
      <c r="H1" s="489" t="s">
        <v>37</v>
      </c>
      <c r="I1" s="489" t="s">
        <v>38</v>
      </c>
      <c r="J1" s="489" t="s">
        <v>39</v>
      </c>
      <c r="K1" s="489" t="s">
        <v>40</v>
      </c>
      <c r="L1" s="489" t="s">
        <v>41</v>
      </c>
      <c r="M1" s="489" t="s">
        <v>42</v>
      </c>
      <c r="N1" s="489" t="s">
        <v>43</v>
      </c>
      <c r="O1" s="489" t="s">
        <v>44</v>
      </c>
      <c r="P1" s="489" t="s">
        <v>169</v>
      </c>
      <c r="Q1" s="489" t="s">
        <v>176</v>
      </c>
      <c r="R1" s="489" t="s">
        <v>1507</v>
      </c>
      <c r="S1" s="489" t="s">
        <v>1538</v>
      </c>
      <c r="T1" s="489" t="s">
        <v>1588</v>
      </c>
      <c r="U1" s="489" t="s">
        <v>1644</v>
      </c>
      <c r="V1" s="489" t="s">
        <v>1674</v>
      </c>
      <c r="W1" s="489" t="s">
        <v>1738</v>
      </c>
      <c r="X1" s="489" t="s">
        <v>1769</v>
      </c>
      <c r="Y1" s="489" t="s">
        <v>1899</v>
      </c>
      <c r="Z1" s="489" t="s">
        <v>1963</v>
      </c>
      <c r="AA1" s="489" t="s">
        <v>2013</v>
      </c>
      <c r="AB1" s="489" t="s">
        <v>2037</v>
      </c>
      <c r="AC1" s="489" t="s">
        <v>2194</v>
      </c>
      <c r="AD1" s="489" t="s">
        <v>2416</v>
      </c>
    </row>
    <row r="2" spans="1:30" ht="21">
      <c r="A2" s="1401" t="s">
        <v>171</v>
      </c>
      <c r="B2" s="1401" t="s">
        <v>1193</v>
      </c>
      <c r="C2" s="1401" t="s">
        <v>173</v>
      </c>
      <c r="D2" s="853" t="s">
        <v>32</v>
      </c>
      <c r="E2" s="488">
        <v>5413.9830000000002</v>
      </c>
      <c r="F2" s="488">
        <v>11795.49</v>
      </c>
      <c r="G2" s="488">
        <v>4799.0749999999998</v>
      </c>
      <c r="H2" s="488">
        <v>1836.11</v>
      </c>
      <c r="I2" s="488">
        <v>7239.95</v>
      </c>
      <c r="J2" s="488">
        <v>4193.5320000000002</v>
      </c>
      <c r="K2" s="488">
        <v>1646.1</v>
      </c>
      <c r="L2" s="488">
        <v>3777.65</v>
      </c>
      <c r="M2" s="488">
        <v>6.4640000000000004</v>
      </c>
      <c r="N2" s="488">
        <v>5896.1</v>
      </c>
      <c r="O2" s="488">
        <v>7244.8</v>
      </c>
      <c r="P2" s="488">
        <v>43107.45</v>
      </c>
      <c r="Q2" s="488">
        <v>1953.64</v>
      </c>
      <c r="R2" s="488">
        <v>2728.35</v>
      </c>
      <c r="S2" s="121">
        <v>1206.3599999999999</v>
      </c>
      <c r="T2" s="121">
        <v>1688.12</v>
      </c>
      <c r="U2" s="121">
        <v>611.91999999999996</v>
      </c>
      <c r="V2" s="121">
        <v>43765.24</v>
      </c>
      <c r="W2" s="121">
        <v>42478.3</v>
      </c>
      <c r="X2" s="121">
        <v>3241.2</v>
      </c>
      <c r="Y2" s="121">
        <v>42675.09</v>
      </c>
      <c r="Z2" s="121">
        <v>10897.98</v>
      </c>
      <c r="AA2" s="121">
        <v>7360.32</v>
      </c>
      <c r="AB2" s="121">
        <v>27771.97</v>
      </c>
      <c r="AC2" s="121">
        <v>805.7</v>
      </c>
      <c r="AD2" s="121">
        <v>4820.09</v>
      </c>
    </row>
    <row r="3" spans="1:30">
      <c r="A3" s="1401"/>
      <c r="B3" s="1401"/>
      <c r="C3" s="1401"/>
      <c r="D3" s="853" t="s">
        <v>180</v>
      </c>
      <c r="E3" s="488">
        <v>163</v>
      </c>
      <c r="F3" s="488">
        <v>201</v>
      </c>
      <c r="G3" s="488">
        <v>142</v>
      </c>
      <c r="H3" s="488">
        <v>66</v>
      </c>
      <c r="I3" s="488">
        <v>152</v>
      </c>
      <c r="J3" s="488">
        <v>123</v>
      </c>
      <c r="K3" s="488">
        <v>61</v>
      </c>
      <c r="L3" s="488">
        <v>135</v>
      </c>
      <c r="M3" s="488">
        <v>6</v>
      </c>
      <c r="N3" s="488">
        <v>134</v>
      </c>
      <c r="O3" s="488">
        <v>183</v>
      </c>
      <c r="P3" s="488">
        <v>626</v>
      </c>
      <c r="Q3" s="488">
        <v>42</v>
      </c>
      <c r="R3" s="488">
        <v>103</v>
      </c>
      <c r="S3" s="121">
        <v>18</v>
      </c>
      <c r="T3" s="121">
        <v>36</v>
      </c>
      <c r="U3" s="121">
        <v>14</v>
      </c>
      <c r="V3" s="121">
        <v>260</v>
      </c>
      <c r="W3" s="121">
        <v>278</v>
      </c>
      <c r="X3" s="121">
        <v>52</v>
      </c>
      <c r="Y3" s="121">
        <v>369</v>
      </c>
      <c r="Z3" s="121">
        <v>164</v>
      </c>
      <c r="AA3" s="121">
        <v>115</v>
      </c>
      <c r="AB3" s="121">
        <v>251</v>
      </c>
      <c r="AC3" s="121">
        <v>28</v>
      </c>
      <c r="AD3" s="121">
        <v>79</v>
      </c>
    </row>
    <row r="4" spans="1:30" ht="15" customHeight="1">
      <c r="A4" s="1401" t="s">
        <v>22</v>
      </c>
      <c r="B4" s="1401" t="s">
        <v>1193</v>
      </c>
      <c r="C4" s="1401" t="s">
        <v>173</v>
      </c>
      <c r="D4" s="853" t="s">
        <v>32</v>
      </c>
      <c r="E4" s="488">
        <v>4.6349999999999998</v>
      </c>
      <c r="F4" s="488">
        <v>94.994</v>
      </c>
      <c r="G4" s="488">
        <v>77.427999999999997</v>
      </c>
      <c r="H4" s="488">
        <v>39.581000000000003</v>
      </c>
      <c r="I4" s="488">
        <v>55.835000000000001</v>
      </c>
      <c r="J4" s="488">
        <v>1400075.307</v>
      </c>
      <c r="K4" s="488">
        <v>26.568000000000001</v>
      </c>
      <c r="L4" s="488">
        <v>74.510000000000005</v>
      </c>
      <c r="M4" s="488">
        <v>182.30099999999999</v>
      </c>
      <c r="N4" s="488">
        <v>1393031.5630000001</v>
      </c>
      <c r="O4" s="488">
        <v>601906.90099999995</v>
      </c>
      <c r="P4" s="488">
        <v>52789.110999999997</v>
      </c>
      <c r="Q4" s="488">
        <v>343.375</v>
      </c>
      <c r="R4" s="488">
        <v>18237.047999999999</v>
      </c>
      <c r="S4" s="121">
        <v>38170.760999999999</v>
      </c>
      <c r="T4" s="121">
        <v>76386.294999999998</v>
      </c>
      <c r="U4" s="121">
        <v>201.10300000000001</v>
      </c>
      <c r="V4" s="121">
        <v>318.65800000000002</v>
      </c>
      <c r="W4" s="121">
        <v>974.37</v>
      </c>
      <c r="X4" s="121">
        <v>80083.735000000001</v>
      </c>
      <c r="Y4" s="121">
        <v>916.649</v>
      </c>
      <c r="Z4" s="121">
        <v>552.68299999999999</v>
      </c>
      <c r="AA4" s="121">
        <v>1093.049</v>
      </c>
      <c r="AB4" s="121">
        <v>460.41699999999997</v>
      </c>
      <c r="AC4" s="121">
        <v>213.90299999999999</v>
      </c>
      <c r="AD4" s="121">
        <v>521.678</v>
      </c>
    </row>
    <row r="5" spans="1:30" ht="15" customHeight="1">
      <c r="A5" s="1401"/>
      <c r="B5" s="1401"/>
      <c r="C5" s="1401"/>
      <c r="D5" s="853" t="s">
        <v>180</v>
      </c>
      <c r="E5" s="488">
        <v>75</v>
      </c>
      <c r="F5" s="488">
        <v>313</v>
      </c>
      <c r="G5" s="488">
        <v>97</v>
      </c>
      <c r="H5" s="488">
        <v>90</v>
      </c>
      <c r="I5" s="488">
        <v>173</v>
      </c>
      <c r="J5" s="488">
        <v>1712</v>
      </c>
      <c r="K5" s="488">
        <v>252</v>
      </c>
      <c r="L5" s="488">
        <v>347</v>
      </c>
      <c r="M5" s="488">
        <v>322</v>
      </c>
      <c r="N5" s="488">
        <v>1605</v>
      </c>
      <c r="O5" s="488">
        <v>1997</v>
      </c>
      <c r="P5" s="488">
        <v>3632</v>
      </c>
      <c r="Q5" s="488">
        <v>2666</v>
      </c>
      <c r="R5" s="488">
        <v>5463</v>
      </c>
      <c r="S5" s="121">
        <v>12824</v>
      </c>
      <c r="T5" s="121">
        <v>11310</v>
      </c>
      <c r="U5" s="121">
        <v>3968</v>
      </c>
      <c r="V5" s="121">
        <v>6267</v>
      </c>
      <c r="W5" s="121">
        <v>13947</v>
      </c>
      <c r="X5" s="121">
        <v>22084</v>
      </c>
      <c r="Y5" s="121">
        <v>11660</v>
      </c>
      <c r="Z5" s="121">
        <v>10771</v>
      </c>
      <c r="AA5" s="121">
        <v>19325</v>
      </c>
      <c r="AB5" s="121">
        <v>9003</v>
      </c>
      <c r="AC5" s="121">
        <v>6305</v>
      </c>
      <c r="AD5" s="121">
        <v>20864</v>
      </c>
    </row>
    <row r="6" spans="1:30" ht="15" customHeight="1">
      <c r="A6" s="1401" t="s">
        <v>170</v>
      </c>
      <c r="B6" s="1401" t="s">
        <v>1193</v>
      </c>
      <c r="C6" s="1401" t="s">
        <v>173</v>
      </c>
      <c r="D6" s="853" t="s">
        <v>32</v>
      </c>
      <c r="E6" s="488">
        <v>164.78399999999999</v>
      </c>
      <c r="F6" s="488">
        <v>15125.121999999999</v>
      </c>
      <c r="G6" s="488">
        <v>3775.9270000000001</v>
      </c>
      <c r="H6" s="488">
        <v>3219.5650000000001</v>
      </c>
      <c r="I6" s="488">
        <v>4819.05</v>
      </c>
      <c r="J6" s="488">
        <v>4614.3900000000003</v>
      </c>
      <c r="K6" s="488">
        <v>73693.782000000007</v>
      </c>
      <c r="L6" s="488">
        <v>7702.5870000000004</v>
      </c>
      <c r="M6" s="488">
        <v>65709.63</v>
      </c>
      <c r="N6" s="488">
        <v>46272.766000000003</v>
      </c>
      <c r="O6" s="488">
        <v>14080.279</v>
      </c>
      <c r="P6" s="488">
        <v>5491.6530000000002</v>
      </c>
      <c r="Q6" s="488">
        <v>2325.9639999999999</v>
      </c>
      <c r="R6" s="488">
        <v>5299.7659999999996</v>
      </c>
      <c r="S6" s="121">
        <v>23611.678</v>
      </c>
      <c r="T6" s="121">
        <v>4351.982</v>
      </c>
      <c r="U6" s="121">
        <v>4282.8190000000004</v>
      </c>
      <c r="V6" s="121">
        <v>4314.652</v>
      </c>
      <c r="W6" s="121">
        <v>4099.2359999999999</v>
      </c>
      <c r="X6" s="121">
        <v>7377.6319999999996</v>
      </c>
      <c r="Y6" s="121">
        <v>9427.3889999999992</v>
      </c>
      <c r="Z6" s="121">
        <v>7102.0820000000003</v>
      </c>
      <c r="AA6" s="121">
        <v>6858.9780000000001</v>
      </c>
      <c r="AB6" s="121">
        <v>10492.835999999999</v>
      </c>
      <c r="AC6" s="121">
        <v>6593.6890000000003</v>
      </c>
      <c r="AD6" s="121">
        <v>29040.866999999998</v>
      </c>
    </row>
    <row r="7" spans="1:30" ht="15" customHeight="1">
      <c r="A7" s="1401"/>
      <c r="B7" s="1401"/>
      <c r="C7" s="1401"/>
      <c r="D7" s="853" t="s">
        <v>180</v>
      </c>
      <c r="E7" s="488">
        <v>1438</v>
      </c>
      <c r="F7" s="488">
        <v>5459</v>
      </c>
      <c r="G7" s="488">
        <v>10243</v>
      </c>
      <c r="H7" s="488">
        <v>11111</v>
      </c>
      <c r="I7" s="488">
        <v>16242</v>
      </c>
      <c r="J7" s="488">
        <v>10918</v>
      </c>
      <c r="K7" s="488">
        <v>15023</v>
      </c>
      <c r="L7" s="488">
        <v>16794</v>
      </c>
      <c r="M7" s="488">
        <v>15373</v>
      </c>
      <c r="N7" s="488">
        <v>23547</v>
      </c>
      <c r="O7" s="488">
        <v>19743</v>
      </c>
      <c r="P7" s="488">
        <v>15927</v>
      </c>
      <c r="Q7" s="488">
        <v>12702</v>
      </c>
      <c r="R7" s="488">
        <v>28503</v>
      </c>
      <c r="S7" s="121">
        <v>22003</v>
      </c>
      <c r="T7" s="121">
        <v>23247</v>
      </c>
      <c r="U7" s="121">
        <v>18244</v>
      </c>
      <c r="V7" s="121">
        <v>19078</v>
      </c>
      <c r="W7" s="121">
        <v>17580</v>
      </c>
      <c r="X7" s="121">
        <v>24399</v>
      </c>
      <c r="Y7" s="121">
        <v>31149</v>
      </c>
      <c r="Z7" s="121">
        <v>31413</v>
      </c>
      <c r="AA7" s="121">
        <v>26027</v>
      </c>
      <c r="AB7" s="121">
        <v>32330</v>
      </c>
      <c r="AC7" s="121">
        <v>21821</v>
      </c>
      <c r="AD7" s="121">
        <v>32958</v>
      </c>
    </row>
    <row r="8" spans="1:30" ht="15" customHeight="1">
      <c r="A8" s="1402" t="s">
        <v>32</v>
      </c>
      <c r="B8" s="1402"/>
      <c r="C8" s="1402"/>
      <c r="D8" s="1402"/>
      <c r="E8" s="487">
        <v>5583.402</v>
      </c>
      <c r="F8" s="487">
        <v>27015.606</v>
      </c>
      <c r="G8" s="487">
        <v>8652.43</v>
      </c>
      <c r="H8" s="487">
        <v>5095.2560000000003</v>
      </c>
      <c r="I8" s="487">
        <v>12114.834999999999</v>
      </c>
      <c r="J8" s="487">
        <v>1408883.2290000001</v>
      </c>
      <c r="K8" s="487">
        <v>75366.45</v>
      </c>
      <c r="L8" s="487">
        <v>11554.746999999999</v>
      </c>
      <c r="M8" s="487">
        <v>65898.395000000004</v>
      </c>
      <c r="N8" s="487">
        <v>1445200.429</v>
      </c>
      <c r="O8" s="487">
        <v>623231.98</v>
      </c>
      <c r="P8" s="487">
        <v>101388.21400000001</v>
      </c>
      <c r="Q8" s="487">
        <v>4622.9790000000003</v>
      </c>
      <c r="R8" s="487">
        <v>26265.164000000001</v>
      </c>
      <c r="S8" s="487">
        <v>62988.798999999999</v>
      </c>
      <c r="T8" s="487">
        <v>82426.396999999997</v>
      </c>
      <c r="U8" s="487">
        <v>5095.8419999999996</v>
      </c>
      <c r="V8" s="487">
        <v>48398.55</v>
      </c>
      <c r="W8" s="487">
        <v>47551.906000000003</v>
      </c>
      <c r="X8" s="487">
        <v>90702.566999999995</v>
      </c>
      <c r="Y8" s="487">
        <v>53019.127999999997</v>
      </c>
      <c r="Z8" s="487">
        <v>18552.744999999999</v>
      </c>
      <c r="AA8" s="487">
        <v>15312.347</v>
      </c>
      <c r="AB8" s="487">
        <v>38725.222999999998</v>
      </c>
      <c r="AC8" s="487">
        <v>7613.2920000000004</v>
      </c>
      <c r="AD8" s="487">
        <v>34382.635000000002</v>
      </c>
    </row>
    <row r="9" spans="1:30" ht="15" customHeight="1">
      <c r="A9" s="1402" t="s">
        <v>180</v>
      </c>
      <c r="B9" s="1402"/>
      <c r="C9" s="1402"/>
      <c r="D9" s="1402"/>
      <c r="E9" s="487">
        <v>1676</v>
      </c>
      <c r="F9" s="487">
        <v>5973</v>
      </c>
      <c r="G9" s="487">
        <v>10482</v>
      </c>
      <c r="H9" s="487">
        <v>11267</v>
      </c>
      <c r="I9" s="487">
        <v>16567</v>
      </c>
      <c r="J9" s="487">
        <v>12753</v>
      </c>
      <c r="K9" s="487">
        <v>15336</v>
      </c>
      <c r="L9" s="487">
        <v>17276</v>
      </c>
      <c r="M9" s="487">
        <v>15701</v>
      </c>
      <c r="N9" s="487">
        <v>25286</v>
      </c>
      <c r="O9" s="487">
        <v>21923</v>
      </c>
      <c r="P9" s="487">
        <v>20185</v>
      </c>
      <c r="Q9" s="487">
        <v>15410</v>
      </c>
      <c r="R9" s="487">
        <v>34069</v>
      </c>
      <c r="S9" s="487">
        <v>34845</v>
      </c>
      <c r="T9" s="487">
        <v>34593</v>
      </c>
      <c r="U9" s="487">
        <v>22226</v>
      </c>
      <c r="V9" s="487">
        <v>25605</v>
      </c>
      <c r="W9" s="487">
        <v>31805</v>
      </c>
      <c r="X9" s="487">
        <v>46535</v>
      </c>
      <c r="Y9" s="487">
        <v>43178</v>
      </c>
      <c r="Z9" s="487">
        <v>42348</v>
      </c>
      <c r="AA9" s="487">
        <v>45467</v>
      </c>
      <c r="AB9" s="487">
        <v>41584</v>
      </c>
      <c r="AC9" s="487">
        <v>28154</v>
      </c>
      <c r="AD9" s="487">
        <v>53901</v>
      </c>
    </row>
    <row r="10" spans="1:30" ht="21">
      <c r="A10" s="854"/>
      <c r="B10" s="854"/>
      <c r="C10" s="854"/>
      <c r="D10" s="855" t="s">
        <v>337</v>
      </c>
      <c r="E10" s="31">
        <v>15</v>
      </c>
      <c r="F10" s="31">
        <v>22</v>
      </c>
      <c r="G10" s="31">
        <v>18</v>
      </c>
      <c r="H10" s="31">
        <v>21</v>
      </c>
      <c r="I10" s="31">
        <v>22</v>
      </c>
      <c r="J10" s="31">
        <v>20</v>
      </c>
      <c r="K10" s="31">
        <v>22</v>
      </c>
      <c r="L10" s="31">
        <v>20</v>
      </c>
      <c r="M10" s="31">
        <v>19</v>
      </c>
      <c r="N10" s="31">
        <v>22</v>
      </c>
      <c r="O10" s="31">
        <v>20</v>
      </c>
      <c r="P10" s="31">
        <v>20</v>
      </c>
      <c r="Q10" s="31">
        <v>16</v>
      </c>
      <c r="R10" s="31">
        <v>22</v>
      </c>
      <c r="S10" s="31">
        <v>18</v>
      </c>
      <c r="T10" s="31">
        <v>22</v>
      </c>
      <c r="U10" s="31">
        <v>20</v>
      </c>
      <c r="V10" s="31">
        <v>20</v>
      </c>
      <c r="W10" s="31">
        <v>21</v>
      </c>
      <c r="X10" s="31">
        <v>18</v>
      </c>
      <c r="Y10" s="31">
        <v>21</v>
      </c>
      <c r="Z10" s="31">
        <v>21</v>
      </c>
      <c r="AA10" s="31">
        <v>20</v>
      </c>
      <c r="AB10" s="31">
        <v>19</v>
      </c>
      <c r="AC10" s="31">
        <v>17</v>
      </c>
      <c r="AD10" s="31">
        <v>23</v>
      </c>
    </row>
    <row r="11" spans="1:30" ht="21">
      <c r="A11" s="854"/>
      <c r="B11" s="854"/>
      <c r="C11" s="1401" t="s">
        <v>172</v>
      </c>
      <c r="D11" s="853" t="s">
        <v>32</v>
      </c>
      <c r="E11" s="487">
        <v>372.22680000000003</v>
      </c>
      <c r="F11" s="487">
        <v>1227.9820909090909</v>
      </c>
      <c r="G11" s="487">
        <v>480.69055555555559</v>
      </c>
      <c r="H11" s="487">
        <v>242.6312380952381</v>
      </c>
      <c r="I11" s="487">
        <v>550.67431818181819</v>
      </c>
      <c r="J11" s="487">
        <v>70444.16145</v>
      </c>
      <c r="K11" s="487">
        <v>3425.7477272727269</v>
      </c>
      <c r="L11" s="487">
        <v>577.73734999999999</v>
      </c>
      <c r="M11" s="487">
        <v>3468.3365789473687</v>
      </c>
      <c r="N11" s="487">
        <v>65690.928590909098</v>
      </c>
      <c r="O11" s="487">
        <v>31161.598999999998</v>
      </c>
      <c r="P11" s="487">
        <v>5069.4107000000004</v>
      </c>
      <c r="Q11" s="487">
        <v>288.93618750000002</v>
      </c>
      <c r="R11" s="487">
        <v>1193.871090909091</v>
      </c>
      <c r="S11" s="487">
        <v>3499.377722222222</v>
      </c>
      <c r="T11" s="487">
        <v>3746.6544090909088</v>
      </c>
      <c r="U11" s="487">
        <v>254.79209999999998</v>
      </c>
      <c r="V11" s="487">
        <v>2419.9275000000002</v>
      </c>
      <c r="W11" s="487">
        <v>2264.3764761904763</v>
      </c>
      <c r="X11" s="487">
        <v>5039.0315000000001</v>
      </c>
      <c r="Y11" s="487">
        <v>2524.7203809523808</v>
      </c>
      <c r="Z11" s="487">
        <v>883.46404761904762</v>
      </c>
      <c r="AA11" s="487">
        <v>765.61734999999999</v>
      </c>
      <c r="AB11" s="487">
        <v>2038.1696315789472</v>
      </c>
      <c r="AC11" s="487">
        <v>447.84070588235295</v>
      </c>
      <c r="AD11" s="487">
        <v>1494.8971739130436</v>
      </c>
    </row>
    <row r="12" spans="1:30">
      <c r="A12" s="854"/>
      <c r="B12" s="854"/>
      <c r="C12" s="1401"/>
      <c r="D12" s="853" t="s">
        <v>180</v>
      </c>
      <c r="E12" s="487">
        <v>111.73333333333333</v>
      </c>
      <c r="F12" s="487">
        <v>271.5</v>
      </c>
      <c r="G12" s="487">
        <v>582.33333333333337</v>
      </c>
      <c r="H12" s="487">
        <v>536.52380952380952</v>
      </c>
      <c r="I12" s="487">
        <v>753.0454545454545</v>
      </c>
      <c r="J12" s="487">
        <v>637.65</v>
      </c>
      <c r="K12" s="487">
        <v>697.09090909090912</v>
      </c>
      <c r="L12" s="487">
        <v>863.8</v>
      </c>
      <c r="M12" s="487">
        <v>826.36842105263156</v>
      </c>
      <c r="N12" s="487">
        <v>1149.3636363636363</v>
      </c>
      <c r="O12" s="487">
        <v>1096.1500000000001</v>
      </c>
      <c r="P12" s="487">
        <v>1009.25</v>
      </c>
      <c r="Q12" s="487">
        <v>963.125</v>
      </c>
      <c r="R12" s="487">
        <v>1548.590909090909</v>
      </c>
      <c r="S12" s="487">
        <v>1935.8333333333333</v>
      </c>
      <c r="T12" s="487">
        <v>1572.409090909091</v>
      </c>
      <c r="U12" s="487">
        <v>1111.3</v>
      </c>
      <c r="V12" s="487">
        <v>1280.25</v>
      </c>
      <c r="W12" s="487">
        <v>1514.5238095238096</v>
      </c>
      <c r="X12" s="487">
        <v>2585.2777777777778</v>
      </c>
      <c r="Y12" s="487">
        <v>2056.0952380952381</v>
      </c>
      <c r="Z12" s="487">
        <v>2016.5714285714287</v>
      </c>
      <c r="AA12" s="487">
        <v>2273.35</v>
      </c>
      <c r="AB12" s="487">
        <v>2188.6315789473683</v>
      </c>
      <c r="AC12" s="487">
        <v>1656.1176470588234</v>
      </c>
      <c r="AD12" s="487">
        <v>2343.521739130435</v>
      </c>
    </row>
    <row r="13" spans="1:30" ht="15.75" thickBot="1">
      <c r="A13" s="486"/>
      <c r="B13" s="486"/>
      <c r="C13" s="486"/>
      <c r="D13" s="486"/>
      <c r="E13" s="486"/>
      <c r="F13" s="486"/>
      <c r="G13" s="486"/>
      <c r="H13" s="486"/>
      <c r="I13" s="486"/>
      <c r="J13" s="486"/>
      <c r="K13" s="486"/>
      <c r="L13" s="486"/>
      <c r="M13" s="486"/>
      <c r="N13" s="486"/>
      <c r="O13" s="486"/>
      <c r="P13" s="486"/>
      <c r="Q13" s="486"/>
      <c r="R13" s="486"/>
      <c r="S13" s="486"/>
    </row>
    <row r="14" spans="1:30" ht="63.75" thickBot="1">
      <c r="A14" s="1278" t="s">
        <v>1762</v>
      </c>
      <c r="B14" s="1278" t="s">
        <v>19</v>
      </c>
      <c r="C14" s="1275"/>
      <c r="D14" s="1332" t="s">
        <v>231</v>
      </c>
      <c r="E14" s="1332"/>
      <c r="F14" s="1332"/>
      <c r="G14" s="1059" t="s">
        <v>1774</v>
      </c>
      <c r="H14" s="1332" t="s">
        <v>232</v>
      </c>
      <c r="I14" s="1332"/>
    </row>
    <row r="15" spans="1:30" ht="51.75">
      <c r="A15" s="1279"/>
      <c r="B15" s="1279"/>
      <c r="C15" s="1276"/>
      <c r="D15" s="177" t="s">
        <v>2420</v>
      </c>
      <c r="E15" s="1057" t="s">
        <v>2197</v>
      </c>
      <c r="F15" s="220" t="s">
        <v>2424</v>
      </c>
      <c r="G15" s="1061" t="s">
        <v>2425</v>
      </c>
      <c r="H15" s="219" t="s">
        <v>233</v>
      </c>
      <c r="I15" s="1058" t="s">
        <v>334</v>
      </c>
    </row>
    <row r="16" spans="1:30" ht="30">
      <c r="A16" s="1262" t="s">
        <v>1498</v>
      </c>
      <c r="B16" s="1272" t="s">
        <v>17</v>
      </c>
      <c r="C16" s="178" t="s">
        <v>32</v>
      </c>
      <c r="D16" s="179">
        <v>521.678</v>
      </c>
      <c r="E16" s="179">
        <v>213.90299999999999</v>
      </c>
      <c r="F16" s="183">
        <v>18237.047999999999</v>
      </c>
      <c r="G16" s="224">
        <v>735.58100000000002</v>
      </c>
      <c r="H16" s="429">
        <v>1.4388531250146097</v>
      </c>
      <c r="I16" s="428">
        <v>-0.97139460289845159</v>
      </c>
    </row>
    <row r="17" spans="1:9" ht="17.25">
      <c r="A17" s="1262"/>
      <c r="B17" s="1272"/>
      <c r="C17" s="178" t="s">
        <v>180</v>
      </c>
      <c r="D17" s="183">
        <v>20864</v>
      </c>
      <c r="E17" s="183">
        <v>6305</v>
      </c>
      <c r="F17" s="183">
        <v>5463</v>
      </c>
      <c r="G17" s="224">
        <v>27169</v>
      </c>
      <c r="H17" s="429">
        <v>2.3091197462331481</v>
      </c>
      <c r="I17" s="428">
        <v>2.8191469888339742</v>
      </c>
    </row>
    <row r="18" spans="1:9" ht="30">
      <c r="A18" s="1262"/>
      <c r="B18" s="1272" t="s">
        <v>170</v>
      </c>
      <c r="C18" s="178" t="s">
        <v>32</v>
      </c>
      <c r="D18" s="183">
        <v>29040.866999999998</v>
      </c>
      <c r="E18" s="183">
        <v>6593.6890000000003</v>
      </c>
      <c r="F18" s="183">
        <v>5299.7659999999996</v>
      </c>
      <c r="G18" s="224">
        <v>35634.555999999997</v>
      </c>
      <c r="H18" s="429">
        <v>3.4043428496551771</v>
      </c>
      <c r="I18" s="428">
        <v>4.4796507996768158</v>
      </c>
    </row>
    <row r="19" spans="1:9" ht="17.25">
      <c r="A19" s="1262"/>
      <c r="B19" s="1272"/>
      <c r="C19" s="178" t="s">
        <v>180</v>
      </c>
      <c r="D19" s="183">
        <v>32958</v>
      </c>
      <c r="E19" s="183">
        <v>21821</v>
      </c>
      <c r="F19" s="183">
        <v>28503</v>
      </c>
      <c r="G19" s="224">
        <v>54779</v>
      </c>
      <c r="H19" s="429">
        <v>0.51037990926172028</v>
      </c>
      <c r="I19" s="428">
        <v>0.15629933691190412</v>
      </c>
    </row>
    <row r="20" spans="1:9" ht="30">
      <c r="A20" s="1262"/>
      <c r="B20" s="1272" t="s">
        <v>171</v>
      </c>
      <c r="C20" s="178" t="s">
        <v>32</v>
      </c>
      <c r="D20" s="183">
        <v>4820.09</v>
      </c>
      <c r="E20" s="179">
        <v>805.7</v>
      </c>
      <c r="F20" s="183">
        <v>2728.35</v>
      </c>
      <c r="G20" s="224">
        <v>5625.79</v>
      </c>
      <c r="H20" s="429">
        <v>4.9824872781432292</v>
      </c>
      <c r="I20" s="428">
        <v>0.76666849927611946</v>
      </c>
    </row>
    <row r="21" spans="1:9" ht="18" thickBot="1">
      <c r="A21" s="1062"/>
      <c r="B21" s="1272"/>
      <c r="C21" s="178" t="s">
        <v>1766</v>
      </c>
      <c r="D21" s="179">
        <v>79</v>
      </c>
      <c r="E21" s="179">
        <v>28</v>
      </c>
      <c r="F21" s="179">
        <v>103</v>
      </c>
      <c r="G21" s="222">
        <v>107</v>
      </c>
      <c r="H21" s="429">
        <v>1.8214285714285716</v>
      </c>
      <c r="I21" s="428">
        <v>-0.23300970873786409</v>
      </c>
    </row>
    <row r="22" spans="1:9" ht="28.5">
      <c r="A22" s="1403" t="s">
        <v>48</v>
      </c>
      <c r="B22" s="1283"/>
      <c r="C22" s="198" t="s">
        <v>32</v>
      </c>
      <c r="D22" s="199">
        <v>34382.635000000002</v>
      </c>
      <c r="E22" s="199">
        <v>7613.2920000000004</v>
      </c>
      <c r="F22" s="199">
        <v>26265.164000000001</v>
      </c>
      <c r="G22" s="485">
        <v>41995.927000000003</v>
      </c>
      <c r="H22" s="484">
        <v>3.5161324431008296</v>
      </c>
      <c r="I22" s="483">
        <v>0.30905845476540716</v>
      </c>
    </row>
    <row r="23" spans="1:9" ht="18" thickBot="1">
      <c r="A23" s="1285"/>
      <c r="B23" s="1285"/>
      <c r="C23" s="201" t="s">
        <v>1766</v>
      </c>
      <c r="D23" s="202">
        <v>53901</v>
      </c>
      <c r="E23" s="202">
        <v>28154</v>
      </c>
      <c r="F23" s="202">
        <v>34069</v>
      </c>
      <c r="G23" s="482">
        <v>82055</v>
      </c>
      <c r="H23" s="481">
        <v>0.91450593166157557</v>
      </c>
      <c r="I23" s="480">
        <v>0.58211277114091997</v>
      </c>
    </row>
    <row r="24" spans="1:9" ht="28.5">
      <c r="A24" s="1288" t="s">
        <v>172</v>
      </c>
      <c r="B24" s="1288"/>
      <c r="C24" s="479" t="s">
        <v>32</v>
      </c>
      <c r="D24" s="197">
        <v>1494.8971739130436</v>
      </c>
      <c r="E24" s="197">
        <v>447.84070588235295</v>
      </c>
      <c r="F24" s="197">
        <v>1193.871090909091</v>
      </c>
      <c r="G24" s="478">
        <v>1049.898175</v>
      </c>
      <c r="H24" s="477">
        <v>2.3380109362049613</v>
      </c>
      <c r="I24" s="476">
        <v>0.25214286977560696</v>
      </c>
    </row>
    <row r="25" spans="1:9" ht="18" thickBot="1">
      <c r="A25" s="1358"/>
      <c r="B25" s="1358"/>
      <c r="C25" s="192" t="s">
        <v>1766</v>
      </c>
      <c r="D25" s="211">
        <v>2343.521739130435</v>
      </c>
      <c r="E25" s="211">
        <v>1656.1176470588234</v>
      </c>
      <c r="F25" s="203">
        <v>1548.590909090909</v>
      </c>
      <c r="G25" s="209">
        <v>2051.375</v>
      </c>
      <c r="H25" s="475">
        <v>0.41506960166290385</v>
      </c>
      <c r="I25" s="474">
        <v>0.51332525935218443</v>
      </c>
    </row>
  </sheetData>
  <mergeCells count="23">
    <mergeCell ref="B20:B21"/>
    <mergeCell ref="A22:B23"/>
    <mergeCell ref="A24:B25"/>
    <mergeCell ref="D14:F14"/>
    <mergeCell ref="H14:I14"/>
    <mergeCell ref="A16:A20"/>
    <mergeCell ref="B16:B17"/>
    <mergeCell ref="B18:B19"/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C11:C12"/>
    <mergeCell ref="A8:D8"/>
    <mergeCell ref="A9:D9"/>
    <mergeCell ref="B14:B15"/>
    <mergeCell ref="C14:C15"/>
    <mergeCell ref="A14:A15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B15" sqref="B15"/>
    </sheetView>
  </sheetViews>
  <sheetFormatPr defaultColWidth="9.140625" defaultRowHeight="15"/>
  <cols>
    <col min="1" max="1" width="16.140625" style="28" bestFit="1" customWidth="1"/>
    <col min="2" max="2" width="19.5703125" style="28" bestFit="1" customWidth="1"/>
    <col min="3" max="3" width="15" style="28" customWidth="1"/>
    <col min="4" max="13" width="8.85546875" style="28" customWidth="1"/>
    <col min="14" max="16384" width="9.140625" style="28"/>
  </cols>
  <sheetData>
    <row r="1" spans="1:13" ht="15" customHeight="1">
      <c r="A1" s="1406" t="s">
        <v>2053</v>
      </c>
      <c r="B1" s="860" t="s">
        <v>313</v>
      </c>
      <c r="C1" s="861">
        <f>C14</f>
        <v>1832835</v>
      </c>
    </row>
    <row r="2" spans="1:13" ht="15" customHeight="1">
      <c r="A2" s="1407"/>
      <c r="B2" s="860" t="s">
        <v>314</v>
      </c>
      <c r="C2" s="861">
        <f>C15</f>
        <v>13204</v>
      </c>
    </row>
    <row r="3" spans="1:13" ht="15" customHeight="1">
      <c r="A3" s="1407"/>
      <c r="B3" s="860" t="s">
        <v>15</v>
      </c>
      <c r="C3" s="861">
        <f>C16</f>
        <v>102771</v>
      </c>
    </row>
    <row r="4" spans="1:13" ht="15" customHeight="1">
      <c r="A4" s="1408"/>
      <c r="B4" s="860" t="s">
        <v>315</v>
      </c>
      <c r="C4" s="861">
        <f>C17</f>
        <v>110245</v>
      </c>
    </row>
    <row r="5" spans="1:13" ht="15" customHeight="1">
      <c r="A5" s="1406" t="s">
        <v>2216</v>
      </c>
      <c r="B5" s="860" t="s">
        <v>313</v>
      </c>
      <c r="C5" s="861">
        <f>B14</f>
        <v>1925934</v>
      </c>
    </row>
    <row r="6" spans="1:13" ht="15" customHeight="1">
      <c r="A6" s="1407"/>
      <c r="B6" s="860" t="s">
        <v>314</v>
      </c>
      <c r="C6" s="861">
        <f>B15</f>
        <v>16999</v>
      </c>
    </row>
    <row r="7" spans="1:13" ht="15" customHeight="1">
      <c r="A7" s="1407"/>
      <c r="B7" s="860" t="s">
        <v>15</v>
      </c>
      <c r="C7" s="861">
        <f>B16</f>
        <v>149237</v>
      </c>
    </row>
    <row r="8" spans="1:13" ht="15" customHeight="1">
      <c r="A8" s="1408"/>
      <c r="B8" s="860" t="s">
        <v>315</v>
      </c>
      <c r="C8" s="861">
        <f>B17</f>
        <v>144398</v>
      </c>
    </row>
    <row r="9" spans="1:13">
      <c r="C9" s="26"/>
    </row>
    <row r="10" spans="1:13">
      <c r="C10" s="26"/>
    </row>
    <row r="11" spans="1:13" ht="20.25" customHeight="1">
      <c r="B11" s="1404" t="s">
        <v>469</v>
      </c>
      <c r="C11" s="1404"/>
      <c r="D11" s="1404" t="s">
        <v>468</v>
      </c>
      <c r="E11" s="1404"/>
      <c r="F11" s="1404"/>
      <c r="G11" s="1404"/>
      <c r="H11" s="1404" t="s">
        <v>467</v>
      </c>
      <c r="I11" s="1404"/>
      <c r="J11" s="1404" t="s">
        <v>466</v>
      </c>
      <c r="K11" s="1404"/>
      <c r="L11" s="1404" t="s">
        <v>465</v>
      </c>
      <c r="M11" s="1404"/>
    </row>
    <row r="12" spans="1:13" ht="17.25">
      <c r="B12" s="1404"/>
      <c r="C12" s="1404"/>
      <c r="D12" s="1404" t="s">
        <v>51</v>
      </c>
      <c r="E12" s="1404"/>
      <c r="F12" s="1404" t="s">
        <v>50</v>
      </c>
      <c r="G12" s="1404"/>
      <c r="H12" s="1404"/>
      <c r="I12" s="1404"/>
      <c r="J12" s="1404"/>
      <c r="K12" s="1404"/>
      <c r="L12" s="1404"/>
      <c r="M12" s="1404"/>
    </row>
    <row r="13" spans="1:13" ht="51.75">
      <c r="A13" s="862" t="s">
        <v>464</v>
      </c>
      <c r="B13" s="862" t="s">
        <v>2873</v>
      </c>
      <c r="C13" s="862" t="s">
        <v>2410</v>
      </c>
      <c r="D13" s="862" t="s">
        <v>2875</v>
      </c>
      <c r="E13" s="862" t="s">
        <v>2877</v>
      </c>
      <c r="F13" s="862" t="s">
        <v>2875</v>
      </c>
      <c r="G13" s="862" t="s">
        <v>2874</v>
      </c>
      <c r="H13" s="862" t="s">
        <v>2876</v>
      </c>
      <c r="I13" s="862" t="s">
        <v>2874</v>
      </c>
      <c r="J13" s="862" t="s">
        <v>2876</v>
      </c>
      <c r="K13" s="862" t="s">
        <v>2874</v>
      </c>
      <c r="L13" s="862" t="s">
        <v>2876</v>
      </c>
      <c r="M13" s="862" t="s">
        <v>2874</v>
      </c>
    </row>
    <row r="14" spans="1:13" ht="18" customHeight="1">
      <c r="A14" s="863" t="s">
        <v>313</v>
      </c>
      <c r="B14" s="864">
        <v>1925934</v>
      </c>
      <c r="C14" s="864">
        <v>1832835</v>
      </c>
      <c r="D14" s="864">
        <f>B14*0.81</f>
        <v>1560006.54</v>
      </c>
      <c r="E14" s="864">
        <f>C14*0.85</f>
        <v>1557909.75</v>
      </c>
      <c r="F14" s="864">
        <f>B14*0.19</f>
        <v>365927.46</v>
      </c>
      <c r="G14" s="864">
        <f>C14*0.15</f>
        <v>274925.25</v>
      </c>
      <c r="H14" s="864">
        <v>23381</v>
      </c>
      <c r="I14" s="864">
        <v>20908</v>
      </c>
      <c r="J14" s="864">
        <v>34644</v>
      </c>
      <c r="K14" s="864">
        <v>26624</v>
      </c>
      <c r="L14" s="864">
        <v>254764</v>
      </c>
      <c r="M14" s="864">
        <v>219746</v>
      </c>
    </row>
    <row r="15" spans="1:13" ht="18" customHeight="1">
      <c r="A15" s="863" t="s">
        <v>463</v>
      </c>
      <c r="B15" s="864">
        <v>16999</v>
      </c>
      <c r="C15" s="864">
        <v>13204</v>
      </c>
      <c r="D15" s="864">
        <f>B15*0.42</f>
        <v>7139.58</v>
      </c>
      <c r="E15" s="864">
        <f>C15*0.46</f>
        <v>6073.84</v>
      </c>
      <c r="F15" s="864">
        <f>B15*0.58</f>
        <v>9859.42</v>
      </c>
      <c r="G15" s="864">
        <f>C15*0.54</f>
        <v>7130.1600000000008</v>
      </c>
      <c r="H15" s="864">
        <v>1550</v>
      </c>
      <c r="I15" s="864">
        <v>1128</v>
      </c>
      <c r="J15" s="864">
        <v>1635</v>
      </c>
      <c r="K15" s="864">
        <v>2625</v>
      </c>
      <c r="L15" s="864">
        <v>9992</v>
      </c>
      <c r="M15" s="864">
        <v>7439</v>
      </c>
    </row>
    <row r="16" spans="1:13" ht="18" customHeight="1">
      <c r="A16" s="863" t="s">
        <v>2304</v>
      </c>
      <c r="B16" s="864">
        <v>149237</v>
      </c>
      <c r="C16" s="864">
        <v>102771</v>
      </c>
      <c r="D16" s="864">
        <f>B16*0.62</f>
        <v>92526.94</v>
      </c>
      <c r="E16" s="864">
        <f>C16*0.61</f>
        <v>62690.31</v>
      </c>
      <c r="F16" s="864">
        <f>B16*0.38</f>
        <v>56710.06</v>
      </c>
      <c r="G16" s="864">
        <f>C16*0.39</f>
        <v>40080.69</v>
      </c>
      <c r="H16" s="864">
        <v>26449</v>
      </c>
      <c r="I16" s="864">
        <v>17174</v>
      </c>
      <c r="J16" s="864">
        <v>10815</v>
      </c>
      <c r="K16" s="864">
        <v>11960</v>
      </c>
      <c r="L16" s="864">
        <v>133570</v>
      </c>
      <c r="M16" s="864">
        <v>82696</v>
      </c>
    </row>
    <row r="17" spans="1:13" ht="18" customHeight="1">
      <c r="A17" s="863" t="s">
        <v>315</v>
      </c>
      <c r="B17" s="864">
        <v>144398</v>
      </c>
      <c r="C17" s="864">
        <v>110245</v>
      </c>
      <c r="D17" s="864">
        <v>0</v>
      </c>
      <c r="E17" s="864">
        <v>0</v>
      </c>
      <c r="F17" s="864">
        <f>B17</f>
        <v>144398</v>
      </c>
      <c r="G17" s="864">
        <f>C17</f>
        <v>110245</v>
      </c>
      <c r="H17" s="864">
        <v>14801</v>
      </c>
      <c r="I17" s="864">
        <v>25515</v>
      </c>
      <c r="J17" s="864">
        <v>29899</v>
      </c>
      <c r="K17" s="864">
        <v>19104</v>
      </c>
      <c r="L17" s="864">
        <v>93794</v>
      </c>
      <c r="M17" s="864">
        <v>78701</v>
      </c>
    </row>
    <row r="18" spans="1:13" ht="18" customHeight="1">
      <c r="A18" s="171" t="s">
        <v>177</v>
      </c>
      <c r="B18" s="865">
        <f t="shared" ref="B18:L18" si="0">SUM(B14:B17)</f>
        <v>2236568</v>
      </c>
      <c r="C18" s="865">
        <f t="shared" si="0"/>
        <v>2059055</v>
      </c>
      <c r="D18" s="865">
        <f t="shared" si="0"/>
        <v>1659673.06</v>
      </c>
      <c r="E18" s="865">
        <f t="shared" si="0"/>
        <v>1626673.9000000001</v>
      </c>
      <c r="F18" s="865">
        <f t="shared" si="0"/>
        <v>576894.93999999994</v>
      </c>
      <c r="G18" s="865">
        <f t="shared" si="0"/>
        <v>432381.1</v>
      </c>
      <c r="H18" s="865">
        <f t="shared" si="0"/>
        <v>66181</v>
      </c>
      <c r="I18" s="865">
        <f t="shared" si="0"/>
        <v>64725</v>
      </c>
      <c r="J18" s="865">
        <f t="shared" si="0"/>
        <v>76993</v>
      </c>
      <c r="K18" s="865">
        <f t="shared" si="0"/>
        <v>60313</v>
      </c>
      <c r="L18" s="865">
        <f t="shared" si="0"/>
        <v>492120</v>
      </c>
      <c r="M18" s="865">
        <f>SUM(M14:M17)</f>
        <v>388582</v>
      </c>
    </row>
    <row r="19" spans="1:13" ht="17.25" customHeight="1">
      <c r="D19" s="76"/>
      <c r="K19" s="1405"/>
      <c r="L19" s="1405"/>
    </row>
    <row r="20" spans="1:13">
      <c r="D20" s="77"/>
    </row>
    <row r="21" spans="1:13">
      <c r="E21" s="76"/>
      <c r="F21" s="998"/>
      <c r="H21" s="76"/>
    </row>
    <row r="22" spans="1:13">
      <c r="F22" s="76"/>
      <c r="G22" s="76"/>
      <c r="H22" s="76"/>
      <c r="I22" s="547"/>
    </row>
    <row r="23" spans="1:13">
      <c r="F23" s="76"/>
      <c r="G23" s="76"/>
      <c r="H23" s="76"/>
      <c r="I23" s="547"/>
    </row>
    <row r="24" spans="1:13">
      <c r="E24" s="999"/>
      <c r="F24" s="76"/>
      <c r="G24" s="76"/>
      <c r="H24" s="76"/>
      <c r="I24" s="547"/>
    </row>
    <row r="25" spans="1:13">
      <c r="F25" s="76"/>
      <c r="G25" s="76"/>
      <c r="H25" s="76"/>
      <c r="I25" s="547"/>
    </row>
    <row r="26" spans="1:13">
      <c r="F26" s="76"/>
      <c r="G26" s="76"/>
      <c r="H26" s="76"/>
    </row>
    <row r="27" spans="1:13">
      <c r="F27" s="76"/>
      <c r="G27" s="76"/>
      <c r="H27" s="76"/>
    </row>
    <row r="28" spans="1:13">
      <c r="F28" s="76"/>
      <c r="G28" s="76"/>
      <c r="H28" s="76"/>
    </row>
    <row r="29" spans="1:13">
      <c r="F29" s="76"/>
      <c r="H29" s="76"/>
    </row>
    <row r="30" spans="1:13">
      <c r="H30" s="76"/>
    </row>
  </sheetData>
  <mergeCells count="10">
    <mergeCell ref="A1:A4"/>
    <mergeCell ref="A5:A8"/>
    <mergeCell ref="B11:C12"/>
    <mergeCell ref="D11:G11"/>
    <mergeCell ref="H11:I12"/>
    <mergeCell ref="L11:M12"/>
    <mergeCell ref="D12:E12"/>
    <mergeCell ref="F12:G12"/>
    <mergeCell ref="K19:L19"/>
    <mergeCell ref="J11:K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43"/>
  <sheetViews>
    <sheetView rightToLeft="1" zoomScaleNormal="100" workbookViewId="0">
      <selection activeCell="AC1" sqref="AC1"/>
    </sheetView>
  </sheetViews>
  <sheetFormatPr defaultColWidth="9.140625" defaultRowHeight="15"/>
  <cols>
    <col min="1" max="1" width="13.28515625" style="84" customWidth="1"/>
    <col min="2" max="2" width="25.5703125" style="84" bestFit="1" customWidth="1"/>
    <col min="3" max="29" width="7.5703125" style="84" customWidth="1"/>
    <col min="30" max="16384" width="9.140625" style="84"/>
  </cols>
  <sheetData>
    <row r="1" spans="1:29" ht="22.5">
      <c r="A1" s="866"/>
      <c r="B1" s="571" t="s">
        <v>99</v>
      </c>
      <c r="C1" s="176" t="s">
        <v>1</v>
      </c>
      <c r="D1" s="176" t="s">
        <v>2</v>
      </c>
      <c r="E1" s="176" t="s">
        <v>3</v>
      </c>
      <c r="F1" s="176" t="s">
        <v>4</v>
      </c>
      <c r="G1" s="176" t="s">
        <v>5</v>
      </c>
      <c r="H1" s="176" t="s">
        <v>6</v>
      </c>
      <c r="I1" s="176" t="s">
        <v>7</v>
      </c>
      <c r="J1" s="176" t="s">
        <v>8</v>
      </c>
      <c r="K1" s="176" t="s">
        <v>9</v>
      </c>
      <c r="L1" s="176" t="s">
        <v>10</v>
      </c>
      <c r="M1" s="176" t="s">
        <v>11</v>
      </c>
      <c r="N1" s="176" t="s">
        <v>12</v>
      </c>
      <c r="O1" s="176" t="s">
        <v>330</v>
      </c>
      <c r="P1" s="176" t="s">
        <v>1514</v>
      </c>
      <c r="Q1" s="176" t="s">
        <v>1508</v>
      </c>
      <c r="R1" s="176" t="s">
        <v>1537</v>
      </c>
      <c r="S1" s="176" t="s">
        <v>1587</v>
      </c>
      <c r="T1" s="176" t="s">
        <v>1643</v>
      </c>
      <c r="U1" s="176" t="s">
        <v>1673</v>
      </c>
      <c r="V1" s="176" t="s">
        <v>1441</v>
      </c>
      <c r="W1" s="176" t="s">
        <v>1768</v>
      </c>
      <c r="X1" s="176" t="s">
        <v>1898</v>
      </c>
      <c r="Y1" s="176" t="s">
        <v>1443</v>
      </c>
      <c r="Z1" s="176" t="s">
        <v>2012</v>
      </c>
      <c r="AA1" s="176" t="s">
        <v>2035</v>
      </c>
      <c r="AB1" s="176" t="s">
        <v>2192</v>
      </c>
      <c r="AC1" s="176" t="s">
        <v>2414</v>
      </c>
    </row>
    <row r="2" spans="1:29" ht="21">
      <c r="A2" s="572" t="s">
        <v>17</v>
      </c>
      <c r="B2" s="572" t="s">
        <v>1135</v>
      </c>
      <c r="C2" s="93">
        <v>10537.3675</v>
      </c>
      <c r="D2" s="93">
        <v>10561.619000000001</v>
      </c>
      <c r="E2" s="93">
        <v>11061.985500000001</v>
      </c>
      <c r="F2" s="93">
        <v>11327.77</v>
      </c>
      <c r="G2" s="93">
        <v>11589.93</v>
      </c>
      <c r="H2" s="93">
        <v>12102.338064566</v>
      </c>
      <c r="I2" s="93">
        <v>12286.805573525</v>
      </c>
      <c r="J2" s="93">
        <v>14381.3305</v>
      </c>
      <c r="K2" s="93">
        <v>14867.688196617</v>
      </c>
      <c r="L2" s="93">
        <v>16144.527924439</v>
      </c>
      <c r="M2" s="93">
        <v>18971.411882717999</v>
      </c>
      <c r="N2" s="93">
        <v>20064.069827772</v>
      </c>
      <c r="O2" s="93">
        <v>22849.171023407998</v>
      </c>
      <c r="P2" s="93">
        <v>25628.481857085</v>
      </c>
      <c r="Q2" s="93">
        <v>27668.037866638999</v>
      </c>
      <c r="R2" s="93">
        <v>30851.100111221</v>
      </c>
      <c r="S2" s="93">
        <v>37965.519891525997</v>
      </c>
      <c r="T2" s="93">
        <v>39741.287591394997</v>
      </c>
      <c r="U2" s="93">
        <v>47328.916119914997</v>
      </c>
      <c r="V2" s="93">
        <v>60509.168065108002</v>
      </c>
      <c r="W2" s="93">
        <v>67222.291572639995</v>
      </c>
      <c r="X2" s="93">
        <v>82767.101478099998</v>
      </c>
      <c r="Y2" s="93">
        <v>87196.053360125996</v>
      </c>
      <c r="Z2" s="93">
        <v>87764.871077025993</v>
      </c>
      <c r="AA2" s="93">
        <v>109228.490464628</v>
      </c>
      <c r="AB2" s="93">
        <v>111972.00251975701</v>
      </c>
      <c r="AC2" s="93">
        <v>131318.46206197</v>
      </c>
    </row>
    <row r="3" spans="1:29">
      <c r="A3" s="572" t="s">
        <v>18</v>
      </c>
      <c r="B3" s="572" t="s">
        <v>147</v>
      </c>
      <c r="C3" s="93">
        <v>12877.023514991</v>
      </c>
      <c r="D3" s="93">
        <v>13017.661047084999</v>
      </c>
      <c r="E3" s="93">
        <v>11682.696176531999</v>
      </c>
      <c r="F3" s="93">
        <v>12048.848581265</v>
      </c>
      <c r="G3" s="93">
        <v>12228.958253991001</v>
      </c>
      <c r="H3" s="93">
        <v>12934.81123607</v>
      </c>
      <c r="I3" s="93">
        <v>13118.592672796</v>
      </c>
      <c r="J3" s="93">
        <v>15836.517060183</v>
      </c>
      <c r="K3" s="93">
        <v>16262.804577305</v>
      </c>
      <c r="L3" s="93">
        <v>16212.248982248</v>
      </c>
      <c r="M3" s="93">
        <v>15416.052952681001</v>
      </c>
      <c r="N3" s="93">
        <v>15121.036291879</v>
      </c>
      <c r="O3" s="93">
        <v>16144.625338382</v>
      </c>
      <c r="P3" s="93">
        <v>17410.544226647999</v>
      </c>
      <c r="Q3" s="93">
        <v>19198.079929104999</v>
      </c>
      <c r="R3" s="93">
        <v>20344.025225786001</v>
      </c>
      <c r="S3" s="93">
        <v>21940.252995835999</v>
      </c>
      <c r="T3" s="93">
        <v>23809.137866898</v>
      </c>
      <c r="U3" s="93">
        <v>26224.142884180001</v>
      </c>
      <c r="V3" s="93">
        <v>31658.957177378001</v>
      </c>
      <c r="W3" s="93">
        <v>34418.818034515003</v>
      </c>
      <c r="X3" s="93">
        <v>35720.263879216996</v>
      </c>
      <c r="Y3" s="93">
        <v>37471.842829950001</v>
      </c>
      <c r="Z3" s="93">
        <v>39314.969650052997</v>
      </c>
      <c r="AA3" s="93">
        <v>46509.306618000999</v>
      </c>
      <c r="AB3" s="93">
        <v>59918.980918018002</v>
      </c>
      <c r="AC3" s="93">
        <v>91789.077654695997</v>
      </c>
    </row>
    <row r="4" spans="1:29">
      <c r="A4" s="572" t="s">
        <v>170</v>
      </c>
      <c r="B4" s="572" t="s">
        <v>1136</v>
      </c>
      <c r="C4" s="93">
        <v>3381.7429999999999</v>
      </c>
      <c r="D4" s="93">
        <v>3712.3519999999999</v>
      </c>
      <c r="E4" s="93">
        <v>3992.6190000000001</v>
      </c>
      <c r="F4" s="93">
        <v>5859.5230000000001</v>
      </c>
      <c r="G4" s="93">
        <v>6993.8270000000002</v>
      </c>
      <c r="H4" s="93">
        <v>8180.4459999999999</v>
      </c>
      <c r="I4" s="93">
        <v>9794.0139999999992</v>
      </c>
      <c r="J4" s="93">
        <v>8913.8629999999994</v>
      </c>
      <c r="K4" s="93">
        <v>8679.1319999999996</v>
      </c>
      <c r="L4" s="93">
        <v>7384.1959999999999</v>
      </c>
      <c r="M4" s="93">
        <v>8542.5920000000006</v>
      </c>
      <c r="N4" s="93">
        <v>9747.5110000000004</v>
      </c>
      <c r="O4" s="93">
        <v>9726.0120000000006</v>
      </c>
      <c r="P4" s="93">
        <v>10260.710999999999</v>
      </c>
      <c r="Q4" s="93">
        <v>9817.9500000000007</v>
      </c>
      <c r="R4" s="93">
        <v>9566.6170000000002</v>
      </c>
      <c r="S4" s="93">
        <v>8842.4549999999999</v>
      </c>
      <c r="T4" s="93">
        <v>8460.3369999999995</v>
      </c>
      <c r="U4" s="93">
        <v>8231.5040000000008</v>
      </c>
      <c r="V4" s="93">
        <v>8029.8059999999996</v>
      </c>
      <c r="W4" s="93">
        <v>8602.3649999999998</v>
      </c>
      <c r="X4" s="93">
        <v>9276.384</v>
      </c>
      <c r="Y4" s="93">
        <v>10306.391</v>
      </c>
      <c r="Z4" s="93">
        <v>11370.894</v>
      </c>
      <c r="AA4" s="93">
        <v>13451.120999999999</v>
      </c>
      <c r="AB4" s="93">
        <v>13311.484</v>
      </c>
      <c r="AC4" s="93">
        <v>17191.600999999999</v>
      </c>
    </row>
    <row r="5" spans="1:29">
      <c r="A5" s="572" t="s">
        <v>171</v>
      </c>
      <c r="B5" s="572" t="s">
        <v>1137</v>
      </c>
      <c r="C5" s="93">
        <v>31698.700861099998</v>
      </c>
      <c r="D5" s="93">
        <v>32449.67915</v>
      </c>
      <c r="E5" s="93">
        <v>32903.9746581</v>
      </c>
      <c r="F5" s="93">
        <v>33469.526209000003</v>
      </c>
      <c r="G5" s="93">
        <v>33719.852305300003</v>
      </c>
      <c r="H5" s="93">
        <v>34053.620433700002</v>
      </c>
      <c r="I5" s="93">
        <v>34628.443321500003</v>
      </c>
      <c r="J5" s="93">
        <v>35741.0037495</v>
      </c>
      <c r="K5" s="93">
        <v>36427.0826801</v>
      </c>
      <c r="L5" s="93">
        <v>36427.0826801</v>
      </c>
      <c r="M5" s="93">
        <v>37187.332305900003</v>
      </c>
      <c r="N5" s="93">
        <v>38040.295300700003</v>
      </c>
      <c r="O5" s="93">
        <v>38763.459578900001</v>
      </c>
      <c r="P5" s="93">
        <v>38763.459578900001</v>
      </c>
      <c r="Q5" s="93">
        <v>39764.763964099999</v>
      </c>
      <c r="R5" s="93">
        <v>40682.626317200004</v>
      </c>
      <c r="S5" s="93">
        <v>40682.626317200004</v>
      </c>
      <c r="T5" s="93">
        <v>41878.6287773</v>
      </c>
      <c r="U5" s="93">
        <v>42527.622360300003</v>
      </c>
      <c r="V5" s="93">
        <v>44789.828563900002</v>
      </c>
      <c r="W5" s="93">
        <v>45373.922788600001</v>
      </c>
      <c r="X5" s="93">
        <v>45373.922788600001</v>
      </c>
      <c r="Y5" s="93">
        <v>46616.2819332</v>
      </c>
      <c r="Z5" s="93">
        <v>46616.2819332</v>
      </c>
      <c r="AA5" s="93">
        <v>46616.2819332</v>
      </c>
      <c r="AB5" s="93">
        <v>48183.137869300001</v>
      </c>
      <c r="AC5" s="93">
        <v>50083.7619338</v>
      </c>
    </row>
    <row r="6" spans="1:29">
      <c r="A6" s="866"/>
      <c r="B6" s="867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</row>
    <row r="7" spans="1:29">
      <c r="A7" s="866"/>
      <c r="B7" s="866"/>
    </row>
    <row r="8" spans="1:29" ht="22.5">
      <c r="A8" s="866"/>
      <c r="B8" s="571" t="s">
        <v>99</v>
      </c>
      <c r="C8" s="176" t="s">
        <v>1508</v>
      </c>
      <c r="D8" s="176" t="s">
        <v>1537</v>
      </c>
      <c r="E8" s="176" t="s">
        <v>1587</v>
      </c>
      <c r="F8" s="176" t="s">
        <v>1643</v>
      </c>
      <c r="G8" s="176" t="s">
        <v>1673</v>
      </c>
      <c r="H8" s="176" t="s">
        <v>1441</v>
      </c>
      <c r="I8" s="176" t="s">
        <v>1768</v>
      </c>
      <c r="J8" s="176" t="s">
        <v>1898</v>
      </c>
      <c r="K8" s="176" t="s">
        <v>1443</v>
      </c>
      <c r="L8" s="176" t="s">
        <v>2012</v>
      </c>
      <c r="M8" s="176" t="s">
        <v>2035</v>
      </c>
      <c r="N8" s="176" t="s">
        <v>2192</v>
      </c>
      <c r="O8" s="176" t="s">
        <v>2414</v>
      </c>
      <c r="AB8" s="86"/>
      <c r="AC8" s="86"/>
    </row>
    <row r="9" spans="1:29" ht="21">
      <c r="A9" s="572" t="s">
        <v>17</v>
      </c>
      <c r="B9" s="572" t="s">
        <v>1135</v>
      </c>
      <c r="C9" s="93">
        <v>27668.037866638999</v>
      </c>
      <c r="D9" s="93">
        <v>30851.100111221</v>
      </c>
      <c r="E9" s="93">
        <v>37965.519891525997</v>
      </c>
      <c r="F9" s="93">
        <v>39741.287591394997</v>
      </c>
      <c r="G9" s="93">
        <v>47328.916119914997</v>
      </c>
      <c r="H9" s="93">
        <v>60509.168065108002</v>
      </c>
      <c r="I9" s="93">
        <v>67222.291572639995</v>
      </c>
      <c r="J9" s="93">
        <v>82767.101478099998</v>
      </c>
      <c r="K9" s="93">
        <v>87196.053360125996</v>
      </c>
      <c r="L9" s="93">
        <v>87764.871077025993</v>
      </c>
      <c r="M9" s="93">
        <v>109228.490464628</v>
      </c>
      <c r="N9" s="93">
        <v>111972.00251975701</v>
      </c>
      <c r="O9" s="93">
        <v>131318.46206197</v>
      </c>
    </row>
    <row r="10" spans="1:29">
      <c r="A10" s="572" t="s">
        <v>18</v>
      </c>
      <c r="B10" s="572" t="s">
        <v>147</v>
      </c>
      <c r="C10" s="93">
        <v>19198.079929104999</v>
      </c>
      <c r="D10" s="93">
        <v>20344.025225786001</v>
      </c>
      <c r="E10" s="93">
        <v>21940.252995835999</v>
      </c>
      <c r="F10" s="93">
        <v>23809.137866898</v>
      </c>
      <c r="G10" s="93">
        <v>26224.142884180001</v>
      </c>
      <c r="H10" s="93">
        <v>31658.957177378001</v>
      </c>
      <c r="I10" s="93">
        <v>34418.818034515003</v>
      </c>
      <c r="J10" s="93">
        <v>35720.263879216996</v>
      </c>
      <c r="K10" s="93">
        <v>37471.842829950001</v>
      </c>
      <c r="L10" s="93">
        <v>39314.969650052997</v>
      </c>
      <c r="M10" s="93">
        <v>46509.306618000999</v>
      </c>
      <c r="N10" s="93">
        <v>59918.980918018002</v>
      </c>
      <c r="O10" s="93">
        <v>91789.077654695997</v>
      </c>
    </row>
    <row r="11" spans="1:29">
      <c r="A11" s="572" t="s">
        <v>170</v>
      </c>
      <c r="B11" s="572" t="s">
        <v>1136</v>
      </c>
      <c r="C11" s="93">
        <v>9817.9500000000007</v>
      </c>
      <c r="D11" s="93">
        <v>9566.6170000000002</v>
      </c>
      <c r="E11" s="93">
        <v>8842.4549999999999</v>
      </c>
      <c r="F11" s="93">
        <v>8460.3369999999995</v>
      </c>
      <c r="G11" s="93">
        <v>8231.5040000000008</v>
      </c>
      <c r="H11" s="93">
        <v>8029.8059999999996</v>
      </c>
      <c r="I11" s="93">
        <v>8602.3649999999998</v>
      </c>
      <c r="J11" s="93">
        <v>9276.384</v>
      </c>
      <c r="K11" s="93">
        <v>10306.391</v>
      </c>
      <c r="L11" s="93">
        <v>11370.894</v>
      </c>
      <c r="M11" s="93">
        <v>13451.120999999999</v>
      </c>
      <c r="N11" s="93">
        <v>13311.484</v>
      </c>
      <c r="O11" s="93">
        <v>17191.600999999999</v>
      </c>
    </row>
    <row r="12" spans="1:29">
      <c r="A12" s="572" t="s">
        <v>171</v>
      </c>
      <c r="B12" s="572" t="s">
        <v>1137</v>
      </c>
      <c r="C12" s="93">
        <v>39764.763964099999</v>
      </c>
      <c r="D12" s="93">
        <v>40682.626317200004</v>
      </c>
      <c r="E12" s="93">
        <v>40682.626317200004</v>
      </c>
      <c r="F12" s="93">
        <v>41878.6287773</v>
      </c>
      <c r="G12" s="93">
        <v>42527.622360300003</v>
      </c>
      <c r="H12" s="93">
        <v>44789.828563900002</v>
      </c>
      <c r="I12" s="93">
        <v>45373.922788600001</v>
      </c>
      <c r="J12" s="93">
        <v>45373.922788600001</v>
      </c>
      <c r="K12" s="93">
        <v>46616.2819332</v>
      </c>
      <c r="L12" s="93">
        <v>46616.2819332</v>
      </c>
      <c r="M12" s="93">
        <v>46616.2819332</v>
      </c>
      <c r="N12" s="93">
        <v>48183.137869300001</v>
      </c>
      <c r="O12" s="93">
        <v>50083.7619338</v>
      </c>
    </row>
    <row r="13" spans="1:29">
      <c r="B13" s="867" t="s">
        <v>48</v>
      </c>
      <c r="C13" s="60">
        <v>96448.83175984399</v>
      </c>
      <c r="D13" s="60">
        <v>101444.36865420701</v>
      </c>
      <c r="E13" s="60">
        <v>109430.854204562</v>
      </c>
      <c r="F13" s="60">
        <v>113889.39123559301</v>
      </c>
      <c r="G13" s="60">
        <v>124312.185364395</v>
      </c>
      <c r="H13" s="60">
        <v>144987.75980638599</v>
      </c>
      <c r="I13" s="60">
        <v>155617.39739575499</v>
      </c>
      <c r="J13" s="60">
        <v>173137.67214591702</v>
      </c>
      <c r="K13" s="60">
        <v>181590.56912327599</v>
      </c>
      <c r="L13" s="60">
        <v>185067.01666027898</v>
      </c>
      <c r="M13" s="60">
        <v>215805.20001582897</v>
      </c>
      <c r="N13" s="60">
        <v>233385.60530707499</v>
      </c>
      <c r="O13" s="60">
        <v>290382.90265046596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09" t="s">
        <v>19</v>
      </c>
      <c r="B37" s="1409" t="s">
        <v>1781</v>
      </c>
      <c r="C37" s="552"/>
      <c r="D37" s="552" t="s">
        <v>102</v>
      </c>
      <c r="E37" s="552"/>
      <c r="F37" s="552" t="s">
        <v>232</v>
      </c>
      <c r="G37" s="552"/>
    </row>
    <row r="38" spans="1:7" ht="57" thickBot="1">
      <c r="A38" s="1410"/>
      <c r="B38" s="1410"/>
      <c r="C38" s="874" t="s">
        <v>2415</v>
      </c>
      <c r="D38" s="874" t="s">
        <v>2193</v>
      </c>
      <c r="E38" s="875" t="s">
        <v>2036</v>
      </c>
      <c r="F38" s="561" t="s">
        <v>2296</v>
      </c>
      <c r="G38" s="552" t="s">
        <v>2213</v>
      </c>
    </row>
    <row r="39" spans="1:7" ht="20.25">
      <c r="A39" s="558" t="s">
        <v>17</v>
      </c>
      <c r="B39" s="555" t="s">
        <v>1135</v>
      </c>
      <c r="C39" s="299">
        <v>131318.46206197</v>
      </c>
      <c r="D39" s="299">
        <v>111972.00251975701</v>
      </c>
      <c r="E39" s="490">
        <v>109228.490464628</v>
      </c>
      <c r="F39" s="297">
        <v>0.17277943688467468</v>
      </c>
      <c r="G39" s="296">
        <v>0.2022363533852507</v>
      </c>
    </row>
    <row r="40" spans="1:7" ht="20.25">
      <c r="A40" s="558" t="s">
        <v>18</v>
      </c>
      <c r="B40" s="555" t="s">
        <v>147</v>
      </c>
      <c r="C40" s="299">
        <v>91789.077654695997</v>
      </c>
      <c r="D40" s="299">
        <v>59918.980918018002</v>
      </c>
      <c r="E40" s="490">
        <v>46509.306618000999</v>
      </c>
      <c r="F40" s="297">
        <v>0.53188649487018336</v>
      </c>
      <c r="G40" s="296">
        <v>0.97356366562493268</v>
      </c>
    </row>
    <row r="41" spans="1:7" ht="20.25">
      <c r="A41" s="558" t="s">
        <v>171</v>
      </c>
      <c r="B41" s="555" t="s">
        <v>1137</v>
      </c>
      <c r="C41" s="299">
        <v>50083.7619338</v>
      </c>
      <c r="D41" s="299">
        <v>48183.137869300001</v>
      </c>
      <c r="E41" s="490">
        <v>46616.2819332</v>
      </c>
      <c r="F41" s="297">
        <v>3.9445834135077851E-2</v>
      </c>
      <c r="G41" s="296">
        <v>7.4383452665075511E-2</v>
      </c>
    </row>
    <row r="42" spans="1:7" ht="21" thickBot="1">
      <c r="A42" s="559" t="s">
        <v>170</v>
      </c>
      <c r="B42" s="556" t="s">
        <v>1136</v>
      </c>
      <c r="C42" s="517">
        <v>17191.600999999999</v>
      </c>
      <c r="D42" s="517">
        <v>13311.484</v>
      </c>
      <c r="E42" s="490">
        <v>13451.120999999999</v>
      </c>
      <c r="F42" s="297">
        <v>0.29148643381909922</v>
      </c>
      <c r="G42" s="868">
        <v>0.27807942549918319</v>
      </c>
    </row>
    <row r="43" spans="1:7" ht="21" thickBot="1">
      <c r="A43" s="1411" t="s">
        <v>115</v>
      </c>
      <c r="B43" s="1411"/>
      <c r="C43" s="869">
        <v>290382.90265046596</v>
      </c>
      <c r="D43" s="870">
        <v>233385.60530707499</v>
      </c>
      <c r="E43" s="871">
        <v>215805.20001582897</v>
      </c>
      <c r="F43" s="872">
        <v>0.24421942076674896</v>
      </c>
      <c r="G43" s="873">
        <v>0.3455788026848603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133"/>
  <sheetViews>
    <sheetView rightToLeft="1" topLeftCell="A58" zoomScaleNormal="100" workbookViewId="0">
      <selection activeCell="L73" sqref="L73"/>
    </sheetView>
  </sheetViews>
  <sheetFormatPr defaultColWidth="9.140625" defaultRowHeight="15"/>
  <cols>
    <col min="1" max="1" width="9.140625" style="27"/>
    <col min="2" max="2" width="9.140625" style="2"/>
    <col min="3" max="3" width="19" style="2" customWidth="1"/>
    <col min="4" max="16" width="9" style="2" customWidth="1"/>
    <col min="17" max="18" width="9" style="78" customWidth="1"/>
    <col min="19" max="29" width="9" style="2" customWidth="1"/>
    <col min="30" max="16384" width="9.140625" style="2"/>
  </cols>
  <sheetData>
    <row r="1" spans="1:29" ht="15.75" thickBot="1">
      <c r="A1" s="2"/>
      <c r="D1" s="876" t="s">
        <v>34</v>
      </c>
      <c r="E1" s="876" t="s">
        <v>35</v>
      </c>
      <c r="F1" s="876" t="s">
        <v>36</v>
      </c>
      <c r="G1" s="876" t="s">
        <v>37</v>
      </c>
      <c r="H1" s="876" t="s">
        <v>38</v>
      </c>
      <c r="I1" s="876" t="s">
        <v>39</v>
      </c>
      <c r="J1" s="876" t="s">
        <v>40</v>
      </c>
      <c r="K1" s="876" t="s">
        <v>41</v>
      </c>
      <c r="L1" s="876" t="s">
        <v>42</v>
      </c>
      <c r="M1" s="876" t="s">
        <v>43</v>
      </c>
      <c r="N1" s="876" t="s">
        <v>44</v>
      </c>
      <c r="O1" s="876" t="s">
        <v>169</v>
      </c>
      <c r="P1" s="876" t="s">
        <v>176</v>
      </c>
      <c r="Q1" s="876" t="s">
        <v>1507</v>
      </c>
      <c r="R1" s="876" t="s">
        <v>1538</v>
      </c>
      <c r="S1" s="876" t="s">
        <v>1588</v>
      </c>
      <c r="T1" s="876" t="s">
        <v>1644</v>
      </c>
      <c r="U1" s="876" t="s">
        <v>1674</v>
      </c>
      <c r="V1" s="876" t="s">
        <v>1738</v>
      </c>
      <c r="W1" s="876" t="s">
        <v>1769</v>
      </c>
      <c r="X1" s="876" t="s">
        <v>1899</v>
      </c>
      <c r="Y1" s="876" t="s">
        <v>1963</v>
      </c>
      <c r="Z1" s="876" t="s">
        <v>2013</v>
      </c>
      <c r="AA1" s="876" t="s">
        <v>2037</v>
      </c>
      <c r="AB1" s="876" t="s">
        <v>2194</v>
      </c>
      <c r="AC1" s="876" t="s">
        <v>2416</v>
      </c>
    </row>
    <row r="2" spans="1:29" ht="15" customHeight="1">
      <c r="A2" s="1422" t="s">
        <v>175</v>
      </c>
      <c r="B2" s="1425" t="s">
        <v>17</v>
      </c>
      <c r="C2" s="894" t="s">
        <v>33</v>
      </c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</row>
    <row r="3" spans="1:29" ht="15" customHeight="1">
      <c r="A3" s="1423"/>
      <c r="B3" s="1342"/>
      <c r="C3" s="769" t="s">
        <v>32</v>
      </c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499"/>
      <c r="T3" s="499"/>
      <c r="U3" s="499"/>
      <c r="V3" s="499"/>
      <c r="W3" s="499"/>
      <c r="X3" s="499"/>
      <c r="Y3" s="499"/>
      <c r="Z3" s="499"/>
      <c r="AA3" s="499"/>
      <c r="AB3" s="499"/>
      <c r="AC3" s="499"/>
    </row>
    <row r="4" spans="1:29" ht="15" customHeight="1">
      <c r="A4" s="1423"/>
      <c r="B4" s="1342"/>
      <c r="C4" s="769" t="s">
        <v>31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</row>
    <row r="5" spans="1:29" ht="15" customHeight="1">
      <c r="A5" s="1423"/>
      <c r="B5" s="1343" t="s">
        <v>18</v>
      </c>
      <c r="C5" s="769" t="s">
        <v>33</v>
      </c>
      <c r="D5" s="499">
        <v>2</v>
      </c>
      <c r="E5" s="499">
        <v>3</v>
      </c>
      <c r="F5" s="499">
        <v>2</v>
      </c>
      <c r="G5" s="499">
        <v>3</v>
      </c>
      <c r="H5" s="499">
        <v>10</v>
      </c>
      <c r="I5" s="499">
        <v>4</v>
      </c>
      <c r="J5" s="499">
        <v>4</v>
      </c>
      <c r="K5" s="499">
        <v>10</v>
      </c>
      <c r="L5" s="499">
        <v>1</v>
      </c>
      <c r="M5" s="499">
        <v>8</v>
      </c>
      <c r="N5" s="499">
        <v>8</v>
      </c>
      <c r="O5" s="499">
        <v>6</v>
      </c>
      <c r="P5" s="499">
        <v>2</v>
      </c>
      <c r="Q5" s="499">
        <v>12</v>
      </c>
      <c r="R5" s="499">
        <v>9</v>
      </c>
      <c r="S5" s="499">
        <v>18</v>
      </c>
      <c r="T5" s="499">
        <v>8</v>
      </c>
      <c r="U5" s="499">
        <v>7</v>
      </c>
      <c r="V5" s="499">
        <v>11</v>
      </c>
      <c r="W5" s="499">
        <v>4</v>
      </c>
      <c r="X5" s="499">
        <v>5</v>
      </c>
      <c r="Y5" s="499">
        <v>14</v>
      </c>
      <c r="Z5" s="499">
        <v>20</v>
      </c>
      <c r="AA5" s="499">
        <v>26</v>
      </c>
      <c r="AB5" s="499">
        <v>20</v>
      </c>
      <c r="AC5" s="499">
        <v>25</v>
      </c>
    </row>
    <row r="6" spans="1:29" ht="15" customHeight="1">
      <c r="A6" s="1423"/>
      <c r="B6" s="1343"/>
      <c r="C6" s="769" t="s">
        <v>32</v>
      </c>
      <c r="D6" s="499">
        <v>7500.06</v>
      </c>
      <c r="E6" s="499">
        <v>5708.6</v>
      </c>
      <c r="F6" s="499">
        <v>11038</v>
      </c>
      <c r="G6" s="499">
        <v>28247</v>
      </c>
      <c r="H6" s="499">
        <v>15419.22</v>
      </c>
      <c r="I6" s="499">
        <v>21455.21</v>
      </c>
      <c r="J6" s="499">
        <v>40510</v>
      </c>
      <c r="K6" s="499">
        <v>63870</v>
      </c>
      <c r="L6" s="499">
        <v>6500</v>
      </c>
      <c r="M6" s="499">
        <v>58733.98</v>
      </c>
      <c r="N6" s="499">
        <v>62944.972999999998</v>
      </c>
      <c r="O6" s="499">
        <v>29953</v>
      </c>
      <c r="P6" s="499">
        <v>14201.51</v>
      </c>
      <c r="Q6" s="499">
        <v>95959.62</v>
      </c>
      <c r="R6" s="499">
        <v>47317.3</v>
      </c>
      <c r="S6" s="499">
        <v>143357</v>
      </c>
      <c r="T6" s="499">
        <v>61255.946000000004</v>
      </c>
      <c r="U6" s="499">
        <v>38055.43</v>
      </c>
      <c r="V6" s="499">
        <v>109852.764</v>
      </c>
      <c r="W6" s="499">
        <v>20020.5</v>
      </c>
      <c r="X6" s="499">
        <v>58058.703999999998</v>
      </c>
      <c r="Y6" s="499">
        <v>230162.29300000001</v>
      </c>
      <c r="Z6" s="499">
        <v>174712.15100000001</v>
      </c>
      <c r="AA6" s="499">
        <v>271025.8</v>
      </c>
      <c r="AB6" s="499">
        <v>359811.97100000002</v>
      </c>
      <c r="AC6" s="499">
        <v>414141.94799999997</v>
      </c>
    </row>
    <row r="7" spans="1:29" ht="15" customHeight="1">
      <c r="A7" s="1423"/>
      <c r="B7" s="1343"/>
      <c r="C7" s="769" t="s">
        <v>31</v>
      </c>
      <c r="D7" s="499">
        <v>146.4659676</v>
      </c>
      <c r="E7" s="499">
        <v>74.378156399999995</v>
      </c>
      <c r="F7" s="499">
        <v>218.257384</v>
      </c>
      <c r="G7" s="499">
        <v>563.922011</v>
      </c>
      <c r="H7" s="499">
        <v>336.92577999999997</v>
      </c>
      <c r="I7" s="499">
        <v>446.67893140000001</v>
      </c>
      <c r="J7" s="499">
        <v>881.77435000000003</v>
      </c>
      <c r="K7" s="499">
        <v>1394.7605599999999</v>
      </c>
      <c r="L7" s="499">
        <v>147.095</v>
      </c>
      <c r="M7" s="499">
        <v>1116.4755801599999</v>
      </c>
      <c r="N7" s="499">
        <v>1139.943761882</v>
      </c>
      <c r="O7" s="499">
        <v>710.08195000000001</v>
      </c>
      <c r="P7" s="499">
        <v>340.27072456000002</v>
      </c>
      <c r="Q7" s="499">
        <v>2184.1950164199998</v>
      </c>
      <c r="R7" s="499">
        <v>1066.3886419</v>
      </c>
      <c r="S7" s="499">
        <v>2729.3541180000002</v>
      </c>
      <c r="T7" s="499">
        <v>865.49075660000005</v>
      </c>
      <c r="U7" s="499">
        <v>1026.04991191</v>
      </c>
      <c r="V7" s="499">
        <v>2253.3666171479999</v>
      </c>
      <c r="W7" s="499">
        <v>265.6704105</v>
      </c>
      <c r="X7" s="499">
        <v>890.74197140000001</v>
      </c>
      <c r="Y7" s="499">
        <v>2821.8813002779998</v>
      </c>
      <c r="Z7" s="499">
        <v>3174.8895463280001</v>
      </c>
      <c r="AA7" s="499">
        <v>5780.4044176509997</v>
      </c>
      <c r="AB7" s="499">
        <v>5146.4224890949999</v>
      </c>
      <c r="AC7" s="499">
        <v>9398.0551602600008</v>
      </c>
    </row>
    <row r="8" spans="1:29" ht="15" customHeight="1">
      <c r="A8" s="1423"/>
      <c r="B8" s="1342" t="s">
        <v>170</v>
      </c>
      <c r="C8" s="769" t="s">
        <v>33</v>
      </c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  <c r="Q8" s="499"/>
      <c r="R8" s="499"/>
      <c r="S8" s="499"/>
      <c r="T8" s="499"/>
      <c r="U8" s="499"/>
      <c r="V8" s="499"/>
      <c r="W8" s="499"/>
      <c r="X8" s="499"/>
      <c r="Y8" s="499"/>
      <c r="Z8" s="499"/>
      <c r="AA8" s="499"/>
      <c r="AB8" s="499">
        <v>0</v>
      </c>
      <c r="AC8" s="499">
        <v>0</v>
      </c>
    </row>
    <row r="9" spans="1:29" ht="15" customHeight="1">
      <c r="A9" s="1423"/>
      <c r="B9" s="1342"/>
      <c r="C9" s="769" t="s">
        <v>32</v>
      </c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  <c r="Z9" s="499"/>
      <c r="AA9" s="499"/>
      <c r="AB9" s="499">
        <v>0</v>
      </c>
      <c r="AC9" s="499">
        <v>0</v>
      </c>
    </row>
    <row r="10" spans="1:29" ht="15" customHeight="1">
      <c r="A10" s="1423"/>
      <c r="B10" s="1342"/>
      <c r="C10" s="769" t="s">
        <v>31</v>
      </c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  <c r="Z10" s="499"/>
      <c r="AA10" s="499"/>
      <c r="AB10" s="499">
        <v>0</v>
      </c>
      <c r="AC10" s="499">
        <v>0</v>
      </c>
    </row>
    <row r="11" spans="1:29" ht="15" customHeight="1">
      <c r="A11" s="1423"/>
      <c r="B11" s="1342" t="s">
        <v>171</v>
      </c>
      <c r="C11" s="769" t="s">
        <v>33</v>
      </c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>
        <v>53</v>
      </c>
      <c r="Y11" s="499"/>
      <c r="Z11" s="499"/>
      <c r="AA11" s="499"/>
      <c r="AB11" s="499"/>
      <c r="AC11" s="499"/>
    </row>
    <row r="12" spans="1:29" ht="15" customHeight="1">
      <c r="A12" s="1423"/>
      <c r="B12" s="1342"/>
      <c r="C12" s="769" t="s">
        <v>32</v>
      </c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>
        <v>8901326.8990000002</v>
      </c>
      <c r="Y12" s="499"/>
      <c r="Z12" s="499"/>
      <c r="AA12" s="499"/>
      <c r="AB12" s="499"/>
      <c r="AC12" s="499"/>
    </row>
    <row r="13" spans="1:29" ht="15" customHeight="1">
      <c r="A13" s="1423"/>
      <c r="B13" s="1342"/>
      <c r="C13" s="769" t="s">
        <v>31</v>
      </c>
      <c r="D13" s="499"/>
      <c r="E13" s="499"/>
      <c r="F13" s="499"/>
      <c r="G13" s="499"/>
      <c r="H13" s="499"/>
      <c r="I13" s="499"/>
      <c r="J13" s="499"/>
      <c r="K13" s="499"/>
      <c r="L13" s="499"/>
      <c r="M13" s="499"/>
      <c r="N13" s="499"/>
      <c r="O13" s="499"/>
      <c r="P13" s="499"/>
      <c r="Q13" s="499"/>
      <c r="R13" s="499"/>
      <c r="S13" s="499"/>
      <c r="T13" s="499"/>
      <c r="U13" s="499"/>
      <c r="V13" s="499"/>
      <c r="W13" s="499"/>
      <c r="X13" s="499">
        <v>8901.3268989999997</v>
      </c>
      <c r="Y13" s="499"/>
      <c r="Z13" s="499"/>
      <c r="AA13" s="499"/>
      <c r="AB13" s="499"/>
      <c r="AC13" s="499"/>
    </row>
    <row r="14" spans="1:29" ht="15" customHeight="1">
      <c r="A14" s="1423"/>
      <c r="B14" s="1344" t="s">
        <v>48</v>
      </c>
      <c r="C14" s="773" t="s">
        <v>33</v>
      </c>
      <c r="D14" s="877">
        <v>2</v>
      </c>
      <c r="E14" s="877">
        <v>3</v>
      </c>
      <c r="F14" s="877">
        <v>2</v>
      </c>
      <c r="G14" s="877">
        <v>3</v>
      </c>
      <c r="H14" s="877">
        <v>10</v>
      </c>
      <c r="I14" s="877">
        <v>4</v>
      </c>
      <c r="J14" s="877">
        <v>4</v>
      </c>
      <c r="K14" s="877">
        <v>10</v>
      </c>
      <c r="L14" s="877">
        <v>1</v>
      </c>
      <c r="M14" s="877">
        <v>8</v>
      </c>
      <c r="N14" s="877">
        <v>8</v>
      </c>
      <c r="O14" s="877">
        <v>6</v>
      </c>
      <c r="P14" s="877">
        <v>2</v>
      </c>
      <c r="Q14" s="877">
        <v>12</v>
      </c>
      <c r="R14" s="877">
        <v>9</v>
      </c>
      <c r="S14" s="877">
        <v>18</v>
      </c>
      <c r="T14" s="877">
        <v>8</v>
      </c>
      <c r="U14" s="877">
        <v>7</v>
      </c>
      <c r="V14" s="877">
        <v>11</v>
      </c>
      <c r="W14" s="877">
        <v>4</v>
      </c>
      <c r="X14" s="877">
        <v>58</v>
      </c>
      <c r="Y14" s="877">
        <v>14</v>
      </c>
      <c r="Z14" s="877">
        <v>20</v>
      </c>
      <c r="AA14" s="877">
        <v>26</v>
      </c>
      <c r="AB14" s="877">
        <v>20</v>
      </c>
      <c r="AC14" s="877">
        <v>25</v>
      </c>
    </row>
    <row r="15" spans="1:29" ht="15" customHeight="1">
      <c r="A15" s="1423"/>
      <c r="B15" s="1344"/>
      <c r="C15" s="770" t="s">
        <v>32</v>
      </c>
      <c r="D15" s="877">
        <v>7500.06</v>
      </c>
      <c r="E15" s="877">
        <v>5708.6</v>
      </c>
      <c r="F15" s="877">
        <v>11038</v>
      </c>
      <c r="G15" s="877">
        <v>28247</v>
      </c>
      <c r="H15" s="877">
        <v>15419.22</v>
      </c>
      <c r="I15" s="877">
        <v>21455.21</v>
      </c>
      <c r="J15" s="877">
        <v>40510</v>
      </c>
      <c r="K15" s="877">
        <v>63870</v>
      </c>
      <c r="L15" s="877">
        <v>6500</v>
      </c>
      <c r="M15" s="877">
        <v>58733.98</v>
      </c>
      <c r="N15" s="877">
        <v>62944.972999999998</v>
      </c>
      <c r="O15" s="877">
        <v>29953</v>
      </c>
      <c r="P15" s="877">
        <v>14201.51</v>
      </c>
      <c r="Q15" s="877">
        <v>95959.62</v>
      </c>
      <c r="R15" s="877">
        <v>47317.3</v>
      </c>
      <c r="S15" s="877">
        <v>143357</v>
      </c>
      <c r="T15" s="877">
        <v>61255.946000000004</v>
      </c>
      <c r="U15" s="877">
        <v>38055.43</v>
      </c>
      <c r="V15" s="877">
        <v>109852.764</v>
      </c>
      <c r="W15" s="877">
        <v>20020.5</v>
      </c>
      <c r="X15" s="877">
        <v>8959385.6030000001</v>
      </c>
      <c r="Y15" s="877">
        <v>230162.29300000001</v>
      </c>
      <c r="Z15" s="877">
        <v>174712.15100000001</v>
      </c>
      <c r="AA15" s="877">
        <v>271025.8</v>
      </c>
      <c r="AB15" s="877">
        <v>359811.97100000002</v>
      </c>
      <c r="AC15" s="877">
        <v>414141.94799999997</v>
      </c>
    </row>
    <row r="16" spans="1:29" ht="15" customHeight="1" thickBot="1">
      <c r="A16" s="1424"/>
      <c r="B16" s="1426"/>
      <c r="C16" s="775" t="s">
        <v>31</v>
      </c>
      <c r="D16" s="878">
        <v>146.4659676</v>
      </c>
      <c r="E16" s="878">
        <v>74.378156399999995</v>
      </c>
      <c r="F16" s="878">
        <v>218.257384</v>
      </c>
      <c r="G16" s="878">
        <v>563.922011</v>
      </c>
      <c r="H16" s="878">
        <v>336.92577999999997</v>
      </c>
      <c r="I16" s="878">
        <v>446.67893140000001</v>
      </c>
      <c r="J16" s="878">
        <v>881.77435000000003</v>
      </c>
      <c r="K16" s="878">
        <v>1394.7605599999999</v>
      </c>
      <c r="L16" s="878">
        <v>147.095</v>
      </c>
      <c r="M16" s="878">
        <v>1116.4755801599999</v>
      </c>
      <c r="N16" s="878">
        <v>1139.943761882</v>
      </c>
      <c r="O16" s="878">
        <v>710.08195000000001</v>
      </c>
      <c r="P16" s="878">
        <v>340.27072456000002</v>
      </c>
      <c r="Q16" s="878">
        <v>2184.1950164199998</v>
      </c>
      <c r="R16" s="878">
        <v>1066.3886419</v>
      </c>
      <c r="S16" s="878">
        <v>2729.3541180000002</v>
      </c>
      <c r="T16" s="878">
        <v>865.49075660000005</v>
      </c>
      <c r="U16" s="878">
        <v>1026.04991191</v>
      </c>
      <c r="V16" s="878">
        <v>2253.3666171479999</v>
      </c>
      <c r="W16" s="878">
        <v>265.6704105</v>
      </c>
      <c r="X16" s="878">
        <v>9792.0688704000004</v>
      </c>
      <c r="Y16" s="878">
        <v>2821.8813002779998</v>
      </c>
      <c r="Z16" s="878">
        <v>3174.8895463280001</v>
      </c>
      <c r="AA16" s="878">
        <v>5780.4044176509997</v>
      </c>
      <c r="AB16" s="878">
        <v>5146.4224890949999</v>
      </c>
      <c r="AC16" s="878">
        <v>9398.0551602600008</v>
      </c>
    </row>
    <row r="17" spans="1:29" ht="15" customHeight="1">
      <c r="A17" s="1423" t="s">
        <v>174</v>
      </c>
      <c r="B17" s="1353" t="s">
        <v>17</v>
      </c>
      <c r="C17" s="771" t="s">
        <v>33</v>
      </c>
      <c r="D17" s="772">
        <v>173</v>
      </c>
      <c r="E17" s="772">
        <v>385</v>
      </c>
      <c r="F17" s="772">
        <v>209</v>
      </c>
      <c r="G17" s="772">
        <v>112</v>
      </c>
      <c r="H17" s="772">
        <v>247</v>
      </c>
      <c r="I17" s="772">
        <v>253</v>
      </c>
      <c r="J17" s="772">
        <v>1591</v>
      </c>
      <c r="K17" s="772">
        <v>352</v>
      </c>
      <c r="L17" s="772">
        <v>324</v>
      </c>
      <c r="M17" s="772">
        <v>2565</v>
      </c>
      <c r="N17" s="772">
        <v>736</v>
      </c>
      <c r="O17" s="772">
        <v>1432</v>
      </c>
      <c r="P17" s="772">
        <v>1041</v>
      </c>
      <c r="Q17" s="772">
        <v>1040</v>
      </c>
      <c r="R17" s="772">
        <v>1234</v>
      </c>
      <c r="S17" s="772">
        <v>5609</v>
      </c>
      <c r="T17" s="772">
        <v>1554</v>
      </c>
      <c r="U17" s="772">
        <v>7269</v>
      </c>
      <c r="V17" s="772">
        <v>9306</v>
      </c>
      <c r="W17" s="772">
        <v>6992</v>
      </c>
      <c r="X17" s="772">
        <v>12185</v>
      </c>
      <c r="Y17" s="772">
        <v>2406</v>
      </c>
      <c r="Z17" s="772">
        <v>1751</v>
      </c>
      <c r="AA17" s="772">
        <v>14016</v>
      </c>
      <c r="AB17" s="772">
        <v>659</v>
      </c>
      <c r="AC17" s="772">
        <v>9795</v>
      </c>
    </row>
    <row r="18" spans="1:29" ht="15" customHeight="1">
      <c r="A18" s="1423"/>
      <c r="B18" s="1342"/>
      <c r="C18" s="769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</row>
    <row r="19" spans="1:29" ht="15" customHeight="1">
      <c r="A19" s="1423"/>
      <c r="B19" s="1342"/>
      <c r="C19" s="769" t="s">
        <v>31</v>
      </c>
      <c r="D19" s="82">
        <v>1.7150001000000002E-2</v>
      </c>
      <c r="E19" s="82">
        <v>3.7615063999999997E-2</v>
      </c>
      <c r="F19" s="82">
        <v>2.0660000000000001E-2</v>
      </c>
      <c r="G19" s="82">
        <v>1.0869999999999999E-2</v>
      </c>
      <c r="H19" s="82">
        <v>2.4514999999999999E-2</v>
      </c>
      <c r="I19" s="82">
        <v>2.5190000000000001E-2</v>
      </c>
      <c r="J19" s="82">
        <v>0.18356</v>
      </c>
      <c r="K19" s="82">
        <v>9.0649999999999994E-2</v>
      </c>
      <c r="L19" s="82">
        <v>0.13059999999999999</v>
      </c>
      <c r="M19" s="82">
        <v>0.25642999999999999</v>
      </c>
      <c r="N19" s="82">
        <v>8.3390000000000006E-2</v>
      </c>
      <c r="O19" s="82">
        <v>0.32531500000000002</v>
      </c>
      <c r="P19" s="82">
        <v>0.19520000000000001</v>
      </c>
      <c r="Q19" s="82">
        <v>0.27966000000000002</v>
      </c>
      <c r="R19" s="82">
        <v>0.184335</v>
      </c>
      <c r="S19" s="82">
        <v>0.80530000000000002</v>
      </c>
      <c r="T19" s="82">
        <v>0.15540000000000001</v>
      </c>
      <c r="U19" s="82">
        <v>1.0258733529999999</v>
      </c>
      <c r="V19" s="82">
        <v>1.4039125189999999</v>
      </c>
      <c r="W19" s="82">
        <v>1.0009989020000001</v>
      </c>
      <c r="X19" s="82">
        <v>1.7456770690000001</v>
      </c>
      <c r="Y19" s="82">
        <v>0.51245752099999997</v>
      </c>
      <c r="Z19" s="82">
        <v>0.29894984499999999</v>
      </c>
      <c r="AA19" s="82">
        <v>1.388324509</v>
      </c>
      <c r="AB19" s="82">
        <v>5.9037804999999999E-2</v>
      </c>
      <c r="AC19" s="82">
        <v>1.2271838429999999</v>
      </c>
    </row>
    <row r="20" spans="1:29" ht="15" customHeight="1">
      <c r="A20" s="1423"/>
      <c r="B20" s="1342" t="s">
        <v>18</v>
      </c>
      <c r="C20" s="769" t="s">
        <v>33</v>
      </c>
      <c r="D20" s="499">
        <v>74</v>
      </c>
      <c r="E20" s="499">
        <v>220</v>
      </c>
      <c r="F20" s="499">
        <v>321</v>
      </c>
      <c r="G20" s="499">
        <v>413</v>
      </c>
      <c r="H20" s="499">
        <v>755</v>
      </c>
      <c r="I20" s="499">
        <v>937</v>
      </c>
      <c r="J20" s="499">
        <v>1537</v>
      </c>
      <c r="K20" s="499">
        <v>356</v>
      </c>
      <c r="L20" s="499">
        <v>422</v>
      </c>
      <c r="M20" s="499">
        <v>767</v>
      </c>
      <c r="N20" s="499">
        <v>474</v>
      </c>
      <c r="O20" s="499">
        <v>8661</v>
      </c>
      <c r="P20" s="499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</row>
    <row r="21" spans="1:29" ht="15" customHeight="1">
      <c r="A21" s="1423"/>
      <c r="B21" s="1342"/>
      <c r="C21" s="769" t="s">
        <v>32</v>
      </c>
      <c r="D21" s="499">
        <v>10350</v>
      </c>
      <c r="E21" s="499">
        <v>23600</v>
      </c>
      <c r="F21" s="499">
        <v>41700</v>
      </c>
      <c r="G21" s="499">
        <v>41300</v>
      </c>
      <c r="H21" s="499">
        <v>49200</v>
      </c>
      <c r="I21" s="499">
        <v>54720</v>
      </c>
      <c r="J21" s="499">
        <v>240855</v>
      </c>
      <c r="K21" s="499">
        <v>42550</v>
      </c>
      <c r="L21" s="499">
        <v>38220</v>
      </c>
      <c r="M21" s="499">
        <v>109790</v>
      </c>
      <c r="N21" s="499">
        <v>54490</v>
      </c>
      <c r="O21" s="499">
        <v>173745</v>
      </c>
      <c r="P21" s="499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</row>
    <row r="22" spans="1:29" ht="15" customHeight="1">
      <c r="A22" s="1423"/>
      <c r="B22" s="1342"/>
      <c r="C22" s="769" t="s">
        <v>31</v>
      </c>
      <c r="D22" s="500">
        <v>1.035E-2</v>
      </c>
      <c r="E22" s="500">
        <v>2.3599999999999999E-2</v>
      </c>
      <c r="F22" s="500">
        <v>4.1700000000000001E-2</v>
      </c>
      <c r="G22" s="500">
        <v>4.1300000000000003E-2</v>
      </c>
      <c r="H22" s="500">
        <v>4.9200000000000001E-2</v>
      </c>
      <c r="I22" s="500">
        <v>5.4719999999999998E-2</v>
      </c>
      <c r="J22" s="500">
        <v>0.24085500000000001</v>
      </c>
      <c r="K22" s="500">
        <v>4.2549999999999998E-2</v>
      </c>
      <c r="L22" s="500">
        <v>3.8219999999999997E-2</v>
      </c>
      <c r="M22" s="500">
        <v>0.10979</v>
      </c>
      <c r="N22" s="500">
        <v>5.4489999999999997E-2</v>
      </c>
      <c r="O22" s="500">
        <v>0.17374500000000001</v>
      </c>
      <c r="P22" s="500">
        <v>5.5059999999999998E-2</v>
      </c>
      <c r="Q22" s="82">
        <v>0.11735</v>
      </c>
      <c r="R22" s="82">
        <v>8.838E-2</v>
      </c>
      <c r="S22" s="82">
        <v>0.13031530999999999</v>
      </c>
      <c r="T22" s="82">
        <v>0.1018</v>
      </c>
      <c r="U22" s="82">
        <v>0.190195</v>
      </c>
      <c r="V22" s="82">
        <v>0.33482000000000001</v>
      </c>
      <c r="W22" s="82">
        <v>0.18625</v>
      </c>
      <c r="X22" s="82">
        <v>0.2306</v>
      </c>
      <c r="Y22" s="82">
        <v>0.17168</v>
      </c>
      <c r="Z22" s="82">
        <v>0.34291792300000001</v>
      </c>
      <c r="AA22" s="82">
        <v>0.44607011899999999</v>
      </c>
      <c r="AB22" s="82">
        <v>0.42843999999999999</v>
      </c>
      <c r="AC22" s="82">
        <v>1.3808700110000001</v>
      </c>
    </row>
    <row r="23" spans="1:29" ht="15" customHeight="1">
      <c r="A23" s="1423"/>
      <c r="B23" s="1342" t="s">
        <v>170</v>
      </c>
      <c r="C23" s="769" t="s">
        <v>33</v>
      </c>
      <c r="D23" s="499">
        <v>164</v>
      </c>
      <c r="E23" s="499">
        <v>508</v>
      </c>
      <c r="F23" s="499">
        <v>255</v>
      </c>
      <c r="G23" s="499">
        <v>716</v>
      </c>
      <c r="H23" s="499">
        <v>3301</v>
      </c>
      <c r="I23" s="499">
        <v>2149</v>
      </c>
      <c r="J23" s="499">
        <v>1792</v>
      </c>
      <c r="K23" s="499">
        <v>750</v>
      </c>
      <c r="L23" s="499">
        <v>1029</v>
      </c>
      <c r="M23" s="499">
        <v>2715</v>
      </c>
      <c r="N23" s="499">
        <v>3239</v>
      </c>
      <c r="O23" s="499">
        <v>1077</v>
      </c>
      <c r="P23" s="499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</row>
    <row r="24" spans="1:29" ht="15" customHeight="1">
      <c r="A24" s="1423"/>
      <c r="B24" s="1342"/>
      <c r="C24" s="769" t="s">
        <v>32</v>
      </c>
      <c r="D24" s="499">
        <v>7940</v>
      </c>
      <c r="E24" s="499">
        <v>7420</v>
      </c>
      <c r="F24" s="499">
        <v>10290</v>
      </c>
      <c r="G24" s="499">
        <v>7970</v>
      </c>
      <c r="H24" s="499">
        <v>71230</v>
      </c>
      <c r="I24" s="499">
        <v>48800</v>
      </c>
      <c r="J24" s="499">
        <v>52510</v>
      </c>
      <c r="K24" s="499">
        <v>22570</v>
      </c>
      <c r="L24" s="499">
        <v>26200</v>
      </c>
      <c r="M24" s="499">
        <v>45970</v>
      </c>
      <c r="N24" s="499">
        <v>51670</v>
      </c>
      <c r="O24" s="499">
        <v>30230</v>
      </c>
      <c r="P24" s="499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</row>
    <row r="25" spans="1:29" ht="15" customHeight="1">
      <c r="A25" s="1423"/>
      <c r="B25" s="1342"/>
      <c r="C25" s="769" t="s">
        <v>31</v>
      </c>
      <c r="D25" s="501">
        <v>7.9399999999999991E-3</v>
      </c>
      <c r="E25" s="501">
        <v>7.4200000000000004E-3</v>
      </c>
      <c r="F25" s="501">
        <v>1.0290000000000001E-2</v>
      </c>
      <c r="G25" s="501">
        <v>7.9699999999999997E-3</v>
      </c>
      <c r="H25" s="501">
        <v>7.1230000000000002E-2</v>
      </c>
      <c r="I25" s="501">
        <v>4.8800000000000003E-2</v>
      </c>
      <c r="J25" s="501">
        <v>5.2510000000000001E-2</v>
      </c>
      <c r="K25" s="501">
        <v>2.257E-2</v>
      </c>
      <c r="L25" s="501">
        <v>2.6200000000000001E-2</v>
      </c>
      <c r="M25" s="501">
        <v>4.5969999999999997E-2</v>
      </c>
      <c r="N25" s="501">
        <v>5.1670000000000001E-2</v>
      </c>
      <c r="O25" s="501">
        <v>3.023E-2</v>
      </c>
      <c r="P25" s="501">
        <v>1.1769999999999999E-2</v>
      </c>
      <c r="Q25" s="82">
        <v>1.7219999999999999E-2</v>
      </c>
      <c r="R25" s="82">
        <v>0</v>
      </c>
      <c r="S25" s="82">
        <v>3.619E-2</v>
      </c>
      <c r="T25" s="82">
        <v>2.317E-2</v>
      </c>
      <c r="U25" s="82">
        <v>8.77E-3</v>
      </c>
      <c r="V25" s="82">
        <v>1.1129999999999999E-2</v>
      </c>
      <c r="W25" s="82">
        <v>1.405E-2</v>
      </c>
      <c r="X25" s="82">
        <v>5.8599999999999998E-3</v>
      </c>
      <c r="Y25" s="82">
        <v>1.268E-2</v>
      </c>
      <c r="Z25" s="82">
        <v>7.7299999999999999E-3</v>
      </c>
      <c r="AA25" s="82">
        <v>7.0899999999999999E-3</v>
      </c>
      <c r="AB25" s="82">
        <v>2.4399999999999999E-3</v>
      </c>
      <c r="AC25" s="82">
        <v>4.4249999999999998E-2</v>
      </c>
    </row>
    <row r="26" spans="1:29" ht="15" customHeight="1">
      <c r="A26" s="1423"/>
      <c r="B26" s="1342" t="s">
        <v>171</v>
      </c>
      <c r="C26" s="769" t="s">
        <v>33</v>
      </c>
      <c r="D26" s="500"/>
      <c r="E26" s="500"/>
      <c r="F26" s="500"/>
      <c r="G26" s="500"/>
      <c r="H26" s="500"/>
      <c r="I26" s="500"/>
      <c r="J26" s="500"/>
      <c r="K26" s="500"/>
      <c r="L26" s="500"/>
      <c r="M26" s="500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>
        <v>0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</row>
    <row r="27" spans="1:29" ht="15" customHeight="1">
      <c r="A27" s="1423"/>
      <c r="B27" s="1342"/>
      <c r="C27" s="769" t="s">
        <v>32</v>
      </c>
      <c r="D27" s="500"/>
      <c r="E27" s="500"/>
      <c r="F27" s="500"/>
      <c r="G27" s="500"/>
      <c r="H27" s="500"/>
      <c r="I27" s="500"/>
      <c r="J27" s="500"/>
      <c r="K27" s="500"/>
      <c r="L27" s="500"/>
      <c r="M27" s="500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>
        <v>0</v>
      </c>
      <c r="Y27" s="500">
        <v>0</v>
      </c>
      <c r="Z27" s="500">
        <v>0</v>
      </c>
      <c r="AA27" s="500">
        <v>0</v>
      </c>
      <c r="AB27" s="500">
        <v>0</v>
      </c>
      <c r="AC27" s="500">
        <v>0</v>
      </c>
    </row>
    <row r="28" spans="1:29" ht="15" customHeight="1">
      <c r="A28" s="1423"/>
      <c r="B28" s="1342"/>
      <c r="C28" s="769" t="s">
        <v>31</v>
      </c>
      <c r="D28" s="500"/>
      <c r="E28" s="500"/>
      <c r="F28" s="500"/>
      <c r="G28" s="500"/>
      <c r="H28" s="500"/>
      <c r="I28" s="500"/>
      <c r="J28" s="500"/>
      <c r="K28" s="500"/>
      <c r="L28" s="500"/>
      <c r="M28" s="500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>
        <v>0</v>
      </c>
      <c r="Y28" s="500">
        <v>0</v>
      </c>
      <c r="Z28" s="500">
        <v>0</v>
      </c>
      <c r="AA28" s="500">
        <v>0</v>
      </c>
      <c r="AB28" s="500">
        <v>0</v>
      </c>
      <c r="AC28" s="500">
        <v>0</v>
      </c>
    </row>
    <row r="29" spans="1:29" ht="15" customHeight="1">
      <c r="A29" s="1423"/>
      <c r="B29" s="1427" t="s">
        <v>48</v>
      </c>
      <c r="C29" s="770" t="s">
        <v>33</v>
      </c>
      <c r="D29" s="877">
        <v>411</v>
      </c>
      <c r="E29" s="877">
        <v>1113</v>
      </c>
      <c r="F29" s="877">
        <v>785</v>
      </c>
      <c r="G29" s="877">
        <v>1241</v>
      </c>
      <c r="H29" s="877">
        <v>4303</v>
      </c>
      <c r="I29" s="877">
        <v>3339</v>
      </c>
      <c r="J29" s="877">
        <v>4920</v>
      </c>
      <c r="K29" s="877">
        <v>1458</v>
      </c>
      <c r="L29" s="877">
        <v>1775</v>
      </c>
      <c r="M29" s="877">
        <v>6047</v>
      </c>
      <c r="N29" s="877">
        <v>4449</v>
      </c>
      <c r="O29" s="877">
        <v>11170</v>
      </c>
      <c r="P29" s="877">
        <v>2459</v>
      </c>
      <c r="Q29" s="877">
        <v>3571</v>
      </c>
      <c r="R29" s="877">
        <v>8686</v>
      </c>
      <c r="S29" s="877">
        <v>12975</v>
      </c>
      <c r="T29" s="877">
        <v>7455</v>
      </c>
      <c r="U29" s="877">
        <v>11814</v>
      </c>
      <c r="V29" s="877">
        <v>18741</v>
      </c>
      <c r="W29" s="877">
        <v>11992</v>
      </c>
      <c r="X29" s="877">
        <v>15121</v>
      </c>
      <c r="Y29" s="877">
        <v>8889</v>
      </c>
      <c r="Z29" s="877">
        <v>6884</v>
      </c>
      <c r="AA29" s="877">
        <v>23107</v>
      </c>
      <c r="AB29" s="877">
        <v>9251</v>
      </c>
      <c r="AC29" s="877">
        <v>41794</v>
      </c>
    </row>
    <row r="30" spans="1:29" ht="15" customHeight="1">
      <c r="A30" s="1423"/>
      <c r="B30" s="1427"/>
      <c r="C30" s="770" t="s">
        <v>32</v>
      </c>
      <c r="D30" s="877">
        <v>35440.001000000004</v>
      </c>
      <c r="E30" s="877">
        <v>68635.063999999998</v>
      </c>
      <c r="F30" s="877">
        <v>72650</v>
      </c>
      <c r="G30" s="877">
        <v>60140</v>
      </c>
      <c r="H30" s="877">
        <v>144945</v>
      </c>
      <c r="I30" s="877">
        <v>128710</v>
      </c>
      <c r="J30" s="877">
        <v>476925</v>
      </c>
      <c r="K30" s="877">
        <v>155770</v>
      </c>
      <c r="L30" s="877">
        <v>195020</v>
      </c>
      <c r="M30" s="877">
        <v>412190</v>
      </c>
      <c r="N30" s="877">
        <v>189550</v>
      </c>
      <c r="O30" s="877">
        <v>529290</v>
      </c>
      <c r="P30" s="877">
        <v>262030</v>
      </c>
      <c r="Q30" s="877">
        <v>414230</v>
      </c>
      <c r="R30" s="877">
        <v>307345</v>
      </c>
      <c r="S30" s="877">
        <v>971805.31</v>
      </c>
      <c r="T30" s="877">
        <v>280370</v>
      </c>
      <c r="U30" s="877">
        <v>1224838.3530000001</v>
      </c>
      <c r="V30" s="877">
        <v>1749862.5190000001</v>
      </c>
      <c r="W30" s="877">
        <v>1201298.902</v>
      </c>
      <c r="X30" s="877">
        <v>1982137.0689999999</v>
      </c>
      <c r="Y30" s="877">
        <v>696817.52099999995</v>
      </c>
      <c r="Z30" s="877">
        <v>649597.76799999992</v>
      </c>
      <c r="AA30" s="877">
        <v>1841484.628</v>
      </c>
      <c r="AB30" s="877">
        <v>489917.80499999999</v>
      </c>
      <c r="AC30" s="877">
        <v>2652303.8540000003</v>
      </c>
    </row>
    <row r="31" spans="1:29" ht="15" customHeight="1" thickBot="1">
      <c r="A31" s="1424"/>
      <c r="B31" s="1428"/>
      <c r="C31" s="879" t="s">
        <v>31</v>
      </c>
      <c r="D31" s="880">
        <v>3.5440000999999999E-2</v>
      </c>
      <c r="E31" s="880">
        <v>6.8635063999999996E-2</v>
      </c>
      <c r="F31" s="880">
        <v>7.2649999999999992E-2</v>
      </c>
      <c r="G31" s="880">
        <v>6.0139999999999999E-2</v>
      </c>
      <c r="H31" s="880">
        <v>0.14494499999999999</v>
      </c>
      <c r="I31" s="880">
        <v>0.12870999999999999</v>
      </c>
      <c r="J31" s="880">
        <v>0.47692499999999999</v>
      </c>
      <c r="K31" s="880">
        <v>0.15576999999999999</v>
      </c>
      <c r="L31" s="880">
        <v>0.19502</v>
      </c>
      <c r="M31" s="880">
        <v>0.41219</v>
      </c>
      <c r="N31" s="880">
        <v>0.18955</v>
      </c>
      <c r="O31" s="880">
        <v>0.52929000000000004</v>
      </c>
      <c r="P31" s="880">
        <v>0.26203000000000004</v>
      </c>
      <c r="Q31" s="881">
        <v>0.41423000000000004</v>
      </c>
      <c r="R31" s="881">
        <v>0.27271499999999999</v>
      </c>
      <c r="S31" s="881">
        <v>0.97180530999999992</v>
      </c>
      <c r="T31" s="881">
        <v>0.28037000000000001</v>
      </c>
      <c r="U31" s="881">
        <v>1.2248383529999998</v>
      </c>
      <c r="V31" s="881">
        <v>1.7498625190000001</v>
      </c>
      <c r="W31" s="881">
        <v>1.201298902</v>
      </c>
      <c r="X31" s="881">
        <v>1.982137069</v>
      </c>
      <c r="Y31" s="881">
        <v>0.69681752100000005</v>
      </c>
      <c r="Z31" s="881">
        <v>0.64959776800000002</v>
      </c>
      <c r="AA31" s="881">
        <v>1.8414846280000001</v>
      </c>
      <c r="AB31" s="881">
        <v>0.48991780499999998</v>
      </c>
      <c r="AC31" s="881">
        <v>2.6523038539999999</v>
      </c>
    </row>
    <row r="32" spans="1:29" ht="15" customHeight="1">
      <c r="A32" s="1423" t="s">
        <v>1498</v>
      </c>
      <c r="B32" s="1353" t="s">
        <v>17</v>
      </c>
      <c r="C32" s="771" t="s">
        <v>33</v>
      </c>
      <c r="D32" s="772">
        <v>8282</v>
      </c>
      <c r="E32" s="772">
        <v>18393</v>
      </c>
      <c r="F32" s="772">
        <v>18364</v>
      </c>
      <c r="G32" s="772">
        <v>16677</v>
      </c>
      <c r="H32" s="772">
        <v>20986</v>
      </c>
      <c r="I32" s="772">
        <v>21132</v>
      </c>
      <c r="J32" s="772">
        <v>36710</v>
      </c>
      <c r="K32" s="772">
        <v>21789</v>
      </c>
      <c r="L32" s="772">
        <v>22465</v>
      </c>
      <c r="M32" s="772">
        <v>28027</v>
      </c>
      <c r="N32" s="772">
        <v>22455</v>
      </c>
      <c r="O32" s="772">
        <v>40486</v>
      </c>
      <c r="P32" s="772">
        <v>30123</v>
      </c>
      <c r="Q32" s="772">
        <v>48463</v>
      </c>
      <c r="R32" s="772">
        <v>45203</v>
      </c>
      <c r="S32" s="772">
        <v>57687</v>
      </c>
      <c r="T32" s="772">
        <v>33752</v>
      </c>
      <c r="U32" s="772">
        <v>66977</v>
      </c>
      <c r="V32" s="772">
        <v>94826</v>
      </c>
      <c r="W32" s="772">
        <v>73344</v>
      </c>
      <c r="X32" s="772">
        <v>106298</v>
      </c>
      <c r="Y32" s="772">
        <v>152743</v>
      </c>
      <c r="Z32" s="772">
        <v>150552</v>
      </c>
      <c r="AA32" s="772">
        <v>166345</v>
      </c>
      <c r="AB32" s="772">
        <v>127935</v>
      </c>
      <c r="AC32" s="772">
        <v>437071</v>
      </c>
    </row>
    <row r="33" spans="1:29" ht="15" customHeight="1">
      <c r="A33" s="1423"/>
      <c r="B33" s="1342"/>
      <c r="C33" s="769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</row>
    <row r="34" spans="1:29" ht="15" customHeight="1">
      <c r="A34" s="1423"/>
      <c r="B34" s="1342"/>
      <c r="C34" s="769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</row>
    <row r="35" spans="1:29" ht="15" customHeight="1">
      <c r="A35" s="1423"/>
      <c r="B35" s="1343" t="s">
        <v>18</v>
      </c>
      <c r="C35" s="769" t="s">
        <v>33</v>
      </c>
      <c r="D35" s="499">
        <v>6134</v>
      </c>
      <c r="E35" s="499">
        <v>9369</v>
      </c>
      <c r="F35" s="499">
        <v>12335</v>
      </c>
      <c r="G35" s="499">
        <v>13595</v>
      </c>
      <c r="H35" s="499">
        <v>14241</v>
      </c>
      <c r="I35" s="499">
        <v>12055</v>
      </c>
      <c r="J35" s="499">
        <v>22586</v>
      </c>
      <c r="K35" s="499">
        <v>20472</v>
      </c>
      <c r="L35" s="499">
        <v>22027</v>
      </c>
      <c r="M35" s="499">
        <v>19064</v>
      </c>
      <c r="N35" s="499">
        <v>20433</v>
      </c>
      <c r="O35" s="499">
        <v>25837</v>
      </c>
      <c r="P35" s="499">
        <v>18580</v>
      </c>
      <c r="Q35" s="499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</row>
    <row r="36" spans="1:29" ht="15" customHeight="1">
      <c r="A36" s="1423"/>
      <c r="B36" s="1343"/>
      <c r="C36" s="769" t="s">
        <v>32</v>
      </c>
      <c r="D36" s="499">
        <v>51580.112999999998</v>
      </c>
      <c r="E36" s="499">
        <v>87712.588000000003</v>
      </c>
      <c r="F36" s="499">
        <v>141199.13099999999</v>
      </c>
      <c r="G36" s="499">
        <v>171930.326</v>
      </c>
      <c r="H36" s="499">
        <v>195704.73</v>
      </c>
      <c r="I36" s="499">
        <v>187547.16899999999</v>
      </c>
      <c r="J36" s="499">
        <v>419705.46299999999</v>
      </c>
      <c r="K36" s="499">
        <v>302341.73499999999</v>
      </c>
      <c r="L36" s="499">
        <v>254876.016</v>
      </c>
      <c r="M36" s="499">
        <v>240296.86300000001</v>
      </c>
      <c r="N36" s="499">
        <v>259599.503</v>
      </c>
      <c r="O36" s="499">
        <v>413433.141</v>
      </c>
      <c r="P36" s="499">
        <v>331092.76199999999</v>
      </c>
      <c r="Q36" s="499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</row>
    <row r="37" spans="1:29" ht="15" customHeight="1">
      <c r="A37" s="1423"/>
      <c r="B37" s="1343"/>
      <c r="C37" s="769" t="s">
        <v>31</v>
      </c>
      <c r="D37" s="499">
        <v>932.80923888100006</v>
      </c>
      <c r="E37" s="499">
        <v>1601.708093901</v>
      </c>
      <c r="F37" s="499">
        <v>2644.4326679430001</v>
      </c>
      <c r="G37" s="499">
        <v>3326.6747892859999</v>
      </c>
      <c r="H37" s="499">
        <v>3729.0163602100001</v>
      </c>
      <c r="I37" s="499">
        <v>3847.8851961370001</v>
      </c>
      <c r="J37" s="499">
        <v>8621.2217185150002</v>
      </c>
      <c r="K37" s="499">
        <v>6320.6628878490001</v>
      </c>
      <c r="L37" s="499">
        <v>5143.1620178749999</v>
      </c>
      <c r="M37" s="499">
        <v>4862.656941837</v>
      </c>
      <c r="N37" s="499">
        <v>5145.5826314489996</v>
      </c>
      <c r="O37" s="499">
        <v>8436.1156118679992</v>
      </c>
      <c r="P37" s="499">
        <v>6390.4098812109996</v>
      </c>
      <c r="Q37" s="499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</row>
    <row r="38" spans="1:29" ht="15" customHeight="1">
      <c r="A38" s="1423"/>
      <c r="B38" s="1342" t="s">
        <v>170</v>
      </c>
      <c r="C38" s="769" t="s">
        <v>33</v>
      </c>
      <c r="D38" s="499">
        <v>7519</v>
      </c>
      <c r="E38" s="499">
        <v>18360</v>
      </c>
      <c r="F38" s="499">
        <v>29475</v>
      </c>
      <c r="G38" s="499">
        <v>24557</v>
      </c>
      <c r="H38" s="499">
        <v>67937</v>
      </c>
      <c r="I38" s="499">
        <v>71653</v>
      </c>
      <c r="J38" s="499">
        <v>56824</v>
      </c>
      <c r="K38" s="499">
        <v>34030</v>
      </c>
      <c r="L38" s="499">
        <v>24027</v>
      </c>
      <c r="M38" s="499">
        <v>30844</v>
      </c>
      <c r="N38" s="499">
        <v>32319</v>
      </c>
      <c r="O38" s="499">
        <v>35741</v>
      </c>
      <c r="P38" s="499">
        <v>32837</v>
      </c>
      <c r="Q38" s="499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</row>
    <row r="39" spans="1:29" ht="15" customHeight="1">
      <c r="A39" s="1423"/>
      <c r="B39" s="1342"/>
      <c r="C39" s="769" t="s">
        <v>32</v>
      </c>
      <c r="D39" s="499">
        <v>63988.5</v>
      </c>
      <c r="E39" s="499">
        <v>158190.576</v>
      </c>
      <c r="F39" s="499">
        <v>282324.09499999997</v>
      </c>
      <c r="G39" s="499">
        <v>170700.57500000001</v>
      </c>
      <c r="H39" s="499">
        <v>284421.701</v>
      </c>
      <c r="I39" s="499">
        <v>158128.56099999999</v>
      </c>
      <c r="J39" s="499">
        <v>145917.057</v>
      </c>
      <c r="K39" s="499">
        <v>77737.11</v>
      </c>
      <c r="L39" s="499">
        <v>55844.555</v>
      </c>
      <c r="M39" s="499">
        <v>91771.391000000003</v>
      </c>
      <c r="N39" s="499">
        <v>101055.853</v>
      </c>
      <c r="O39" s="499">
        <v>84992.846999999994</v>
      </c>
      <c r="P39" s="499">
        <v>65810.214999999997</v>
      </c>
      <c r="Q39" s="499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</row>
    <row r="40" spans="1:29" ht="15" customHeight="1">
      <c r="A40" s="1423"/>
      <c r="B40" s="1342"/>
      <c r="C40" s="769" t="s">
        <v>31</v>
      </c>
      <c r="D40" s="499">
        <v>943.76237464799999</v>
      </c>
      <c r="E40" s="499">
        <v>2542.6957997730001</v>
      </c>
      <c r="F40" s="499">
        <v>4725.0701123839999</v>
      </c>
      <c r="G40" s="499">
        <v>3773.2233713740002</v>
      </c>
      <c r="H40" s="499">
        <v>6910.3021352349997</v>
      </c>
      <c r="I40" s="499">
        <v>4633.8888100659997</v>
      </c>
      <c r="J40" s="499">
        <v>3999.3909796170001</v>
      </c>
      <c r="K40" s="499">
        <v>2271.7264847450001</v>
      </c>
      <c r="L40" s="499">
        <v>1351.2820673839999</v>
      </c>
      <c r="M40" s="499">
        <v>2282.7119513870002</v>
      </c>
      <c r="N40" s="499">
        <v>2684.945542119</v>
      </c>
      <c r="O40" s="499">
        <v>2573.7602297590001</v>
      </c>
      <c r="P40" s="499">
        <v>1817.7398678510001</v>
      </c>
      <c r="Q40" s="499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</row>
    <row r="41" spans="1:29" ht="15" customHeight="1">
      <c r="A41" s="1423"/>
      <c r="B41" s="1342" t="s">
        <v>171</v>
      </c>
      <c r="C41" s="769" t="s">
        <v>33</v>
      </c>
      <c r="D41" s="499">
        <v>2</v>
      </c>
      <c r="E41" s="499">
        <v>12</v>
      </c>
      <c r="F41" s="499">
        <v>11</v>
      </c>
      <c r="G41" s="499">
        <v>30</v>
      </c>
      <c r="H41" s="499">
        <v>8</v>
      </c>
      <c r="I41" s="499">
        <v>12</v>
      </c>
      <c r="J41" s="499">
        <v>14</v>
      </c>
      <c r="K41" s="499">
        <v>6</v>
      </c>
      <c r="L41" s="499"/>
      <c r="M41" s="499">
        <v>2</v>
      </c>
      <c r="N41" s="499">
        <v>1</v>
      </c>
      <c r="O41" s="499">
        <v>2</v>
      </c>
      <c r="P41" s="499"/>
      <c r="Q41" s="499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</row>
    <row r="42" spans="1:29" ht="15" customHeight="1">
      <c r="A42" s="1423"/>
      <c r="B42" s="1342"/>
      <c r="C42" s="769" t="s">
        <v>32</v>
      </c>
      <c r="D42" s="499">
        <v>3453.7510000000002</v>
      </c>
      <c r="E42" s="499">
        <v>26328.131000000001</v>
      </c>
      <c r="F42" s="499">
        <v>10214.791999999999</v>
      </c>
      <c r="G42" s="499">
        <v>54372.769</v>
      </c>
      <c r="H42" s="499">
        <v>43499.063999999998</v>
      </c>
      <c r="I42" s="499">
        <v>22413.221000000001</v>
      </c>
      <c r="J42" s="499">
        <v>215107.73300000001</v>
      </c>
      <c r="K42" s="499">
        <v>29027.09</v>
      </c>
      <c r="L42" s="499"/>
      <c r="M42" s="499">
        <v>2120</v>
      </c>
      <c r="N42" s="499">
        <v>180</v>
      </c>
      <c r="O42" s="499">
        <v>14289.937</v>
      </c>
      <c r="P42" s="499"/>
      <c r="Q42" s="499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</row>
    <row r="43" spans="1:29" ht="15" customHeight="1">
      <c r="A43" s="1423"/>
      <c r="B43" s="1342"/>
      <c r="C43" s="769" t="s">
        <v>31</v>
      </c>
      <c r="D43" s="499">
        <v>12.087322772</v>
      </c>
      <c r="E43" s="499">
        <v>92.128752972000001</v>
      </c>
      <c r="F43" s="499">
        <v>36.515196840000002</v>
      </c>
      <c r="G43" s="499">
        <v>196.287749085</v>
      </c>
      <c r="H43" s="499">
        <v>160.04743231800001</v>
      </c>
      <c r="I43" s="499">
        <v>84.634628786999997</v>
      </c>
      <c r="J43" s="499">
        <v>825.54954205000001</v>
      </c>
      <c r="K43" s="499">
        <v>113.78635534</v>
      </c>
      <c r="L43" s="499"/>
      <c r="M43" s="499">
        <v>8.5033200000000004</v>
      </c>
      <c r="N43" s="499">
        <v>0.73853999999999997</v>
      </c>
      <c r="O43" s="499">
        <v>59.730316596999998</v>
      </c>
      <c r="P43" s="499"/>
      <c r="Q43" s="499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</row>
    <row r="44" spans="1:29" ht="15" customHeight="1">
      <c r="A44" s="1423"/>
      <c r="B44" s="1344" t="s">
        <v>48</v>
      </c>
      <c r="C44" s="770" t="s">
        <v>33</v>
      </c>
      <c r="D44" s="877">
        <v>21937</v>
      </c>
      <c r="E44" s="877">
        <v>46134</v>
      </c>
      <c r="F44" s="877">
        <v>60185</v>
      </c>
      <c r="G44" s="877">
        <v>54859</v>
      </c>
      <c r="H44" s="877">
        <v>103172</v>
      </c>
      <c r="I44" s="877">
        <v>104852</v>
      </c>
      <c r="J44" s="877">
        <v>116134</v>
      </c>
      <c r="K44" s="877">
        <v>76297</v>
      </c>
      <c r="L44" s="877">
        <v>68519</v>
      </c>
      <c r="M44" s="877">
        <v>77937</v>
      </c>
      <c r="N44" s="877">
        <v>75208</v>
      </c>
      <c r="O44" s="877">
        <v>102066</v>
      </c>
      <c r="P44" s="877">
        <v>81540</v>
      </c>
      <c r="Q44" s="877">
        <v>132444</v>
      </c>
      <c r="R44" s="877">
        <v>99283</v>
      </c>
      <c r="S44" s="877">
        <v>117543</v>
      </c>
      <c r="T44" s="877">
        <v>78272</v>
      </c>
      <c r="U44" s="877">
        <v>121796</v>
      </c>
      <c r="V44" s="877">
        <v>148723</v>
      </c>
      <c r="W44" s="877">
        <v>121098</v>
      </c>
      <c r="X44" s="877">
        <v>176287</v>
      </c>
      <c r="Y44" s="877">
        <v>242340</v>
      </c>
      <c r="Z44" s="877">
        <v>246914</v>
      </c>
      <c r="AA44" s="877">
        <v>324993</v>
      </c>
      <c r="AB44" s="877">
        <v>287120</v>
      </c>
      <c r="AC44" s="877">
        <v>1060416</v>
      </c>
    </row>
    <row r="45" spans="1:29" ht="15" customHeight="1">
      <c r="A45" s="1423"/>
      <c r="B45" s="1344"/>
      <c r="C45" s="770" t="s">
        <v>32</v>
      </c>
      <c r="D45" s="877">
        <v>288994.38800000004</v>
      </c>
      <c r="E45" s="877">
        <v>676772.92999999993</v>
      </c>
      <c r="F45" s="877">
        <v>806223.60800000001</v>
      </c>
      <c r="G45" s="877">
        <v>713872.57700000005</v>
      </c>
      <c r="H45" s="877">
        <v>936057.60599999991</v>
      </c>
      <c r="I45" s="877">
        <v>863565.60600000003</v>
      </c>
      <c r="J45" s="877">
        <v>1755375.1630000002</v>
      </c>
      <c r="K45" s="877">
        <v>851421.397</v>
      </c>
      <c r="L45" s="877">
        <v>651286.45600000001</v>
      </c>
      <c r="M45" s="877">
        <v>901416.56400000001</v>
      </c>
      <c r="N45" s="877">
        <v>683634.05300000007</v>
      </c>
      <c r="O45" s="877">
        <v>1580949.5290000001</v>
      </c>
      <c r="P45" s="877">
        <v>1191006.7629999998</v>
      </c>
      <c r="Q45" s="877">
        <v>1927116.5159999998</v>
      </c>
      <c r="R45" s="877">
        <v>1572953.3729999999</v>
      </c>
      <c r="S45" s="877">
        <v>2173310.4990000003</v>
      </c>
      <c r="T45" s="877">
        <v>1133639.9749999999</v>
      </c>
      <c r="U45" s="877">
        <v>3163921.7909999997</v>
      </c>
      <c r="V45" s="877">
        <v>4192204.398</v>
      </c>
      <c r="W45" s="877">
        <v>2682805.6420000005</v>
      </c>
      <c r="X45" s="877">
        <v>4416371.6159999995</v>
      </c>
      <c r="Y45" s="877">
        <v>5874772.057</v>
      </c>
      <c r="Z45" s="877">
        <v>6067957.1320000002</v>
      </c>
      <c r="AA45" s="877">
        <v>6966320.1979999999</v>
      </c>
      <c r="AB45" s="877">
        <v>3535363.5820000004</v>
      </c>
      <c r="AC45" s="877">
        <v>7342205.9709999999</v>
      </c>
    </row>
    <row r="46" spans="1:29" ht="15" customHeight="1" thickBot="1">
      <c r="A46" s="1424"/>
      <c r="B46" s="1426"/>
      <c r="C46" s="879" t="s">
        <v>31</v>
      </c>
      <c r="D46" s="878">
        <v>3622.7026387320002</v>
      </c>
      <c r="E46" s="878">
        <v>8365.5483860589993</v>
      </c>
      <c r="F46" s="878">
        <v>11209.798018168</v>
      </c>
      <c r="G46" s="878">
        <v>10549.965368564999</v>
      </c>
      <c r="H46" s="878">
        <v>15037.082316010999</v>
      </c>
      <c r="I46" s="878">
        <v>13654.976274107999</v>
      </c>
      <c r="J46" s="878">
        <v>23455.895852857</v>
      </c>
      <c r="K46" s="878">
        <v>13302.467254145</v>
      </c>
      <c r="L46" s="878">
        <v>10139.036492407999</v>
      </c>
      <c r="M46" s="878">
        <v>13234.771805586999</v>
      </c>
      <c r="N46" s="878">
        <v>11505.772390066999</v>
      </c>
      <c r="O46" s="878">
        <v>23098.472244044002</v>
      </c>
      <c r="P46" s="878">
        <v>17050.137687301998</v>
      </c>
      <c r="Q46" s="878">
        <v>27278.322094321</v>
      </c>
      <c r="R46" s="878">
        <v>22403.610342194999</v>
      </c>
      <c r="S46" s="878">
        <v>28154.712997772</v>
      </c>
      <c r="T46" s="878">
        <v>16432.663709608001</v>
      </c>
      <c r="U46" s="878">
        <v>40455.455958410996</v>
      </c>
      <c r="V46" s="878">
        <v>49633.299317246005</v>
      </c>
      <c r="W46" s="878">
        <v>31136.521377277</v>
      </c>
      <c r="X46" s="878">
        <v>52039.575827568005</v>
      </c>
      <c r="Y46" s="878">
        <v>69854.077626482002</v>
      </c>
      <c r="Z46" s="878">
        <v>72133.931361354</v>
      </c>
      <c r="AA46" s="878">
        <v>88632.843664326996</v>
      </c>
      <c r="AB46" s="878">
        <v>51142.954820132996</v>
      </c>
      <c r="AC46" s="878">
        <v>152987.90276802299</v>
      </c>
    </row>
    <row r="47" spans="1:29" ht="15" customHeight="1">
      <c r="A47" s="1429" t="s">
        <v>177</v>
      </c>
      <c r="B47" s="1432" t="s">
        <v>48</v>
      </c>
      <c r="C47" s="882" t="s">
        <v>33</v>
      </c>
      <c r="D47" s="883">
        <v>22350</v>
      </c>
      <c r="E47" s="883">
        <v>47250</v>
      </c>
      <c r="F47" s="883">
        <v>60972</v>
      </c>
      <c r="G47" s="883">
        <v>56103</v>
      </c>
      <c r="H47" s="883">
        <v>107485</v>
      </c>
      <c r="I47" s="883">
        <v>108195</v>
      </c>
      <c r="J47" s="883">
        <v>121058</v>
      </c>
      <c r="K47" s="883">
        <v>77765</v>
      </c>
      <c r="L47" s="883">
        <v>70295</v>
      </c>
      <c r="M47" s="883">
        <v>83992</v>
      </c>
      <c r="N47" s="883">
        <v>79665</v>
      </c>
      <c r="O47" s="883">
        <v>113242</v>
      </c>
      <c r="P47" s="883">
        <v>84001</v>
      </c>
      <c r="Q47" s="883">
        <v>136027</v>
      </c>
      <c r="R47" s="884">
        <v>107978</v>
      </c>
      <c r="S47" s="884">
        <v>130536</v>
      </c>
      <c r="T47" s="884">
        <v>85735</v>
      </c>
      <c r="U47" s="884">
        <v>133617</v>
      </c>
      <c r="V47" s="884">
        <v>167475</v>
      </c>
      <c r="W47" s="884">
        <v>133094</v>
      </c>
      <c r="X47" s="884">
        <v>191466</v>
      </c>
      <c r="Y47" s="884">
        <v>251243</v>
      </c>
      <c r="Z47" s="884">
        <v>253818</v>
      </c>
      <c r="AA47" s="884">
        <v>348126</v>
      </c>
      <c r="AB47" s="884">
        <v>296391</v>
      </c>
      <c r="AC47" s="884">
        <v>1102235</v>
      </c>
    </row>
    <row r="48" spans="1:29" ht="15" customHeight="1">
      <c r="A48" s="1430"/>
      <c r="B48" s="1433"/>
      <c r="C48" s="882" t="s">
        <v>32</v>
      </c>
      <c r="D48" s="883">
        <v>331934.44900000002</v>
      </c>
      <c r="E48" s="883">
        <v>751116.59399999992</v>
      </c>
      <c r="F48" s="883">
        <v>889911.60800000001</v>
      </c>
      <c r="G48" s="883">
        <v>802259.57700000005</v>
      </c>
      <c r="H48" s="883">
        <v>1096421.8259999999</v>
      </c>
      <c r="I48" s="883">
        <v>1013730.816</v>
      </c>
      <c r="J48" s="883">
        <v>2272810.1630000002</v>
      </c>
      <c r="K48" s="883">
        <v>1071061.3969999999</v>
      </c>
      <c r="L48" s="883">
        <v>852806.45600000001</v>
      </c>
      <c r="M48" s="883">
        <v>1372340.544</v>
      </c>
      <c r="N48" s="883">
        <v>936129.02600000007</v>
      </c>
      <c r="O48" s="883">
        <v>2140192.5290000001</v>
      </c>
      <c r="P48" s="883">
        <v>1467238.2729999998</v>
      </c>
      <c r="Q48" s="883">
        <v>2437306.1359999999</v>
      </c>
      <c r="R48" s="884">
        <v>1927615.673</v>
      </c>
      <c r="S48" s="884">
        <v>3288472.8090000004</v>
      </c>
      <c r="T48" s="884">
        <v>1475265.9209999999</v>
      </c>
      <c r="U48" s="884">
        <v>4426815.574</v>
      </c>
      <c r="V48" s="884">
        <v>6051919.6809999999</v>
      </c>
      <c r="W48" s="884">
        <v>3904125.0440000007</v>
      </c>
      <c r="X48" s="884">
        <v>15357894.287999999</v>
      </c>
      <c r="Y48" s="884">
        <v>6801751.8710000003</v>
      </c>
      <c r="Z48" s="884">
        <v>6892267.051</v>
      </c>
      <c r="AA48" s="884">
        <v>9078830.6260000002</v>
      </c>
      <c r="AB48" s="884">
        <v>4385093.3580000009</v>
      </c>
      <c r="AC48" s="884">
        <v>10408651.773</v>
      </c>
    </row>
    <row r="49" spans="1:29" ht="15" customHeight="1">
      <c r="A49" s="1430"/>
      <c r="B49" s="1433"/>
      <c r="C49" s="882" t="s">
        <v>31</v>
      </c>
      <c r="D49" s="883">
        <v>3769.2040463330004</v>
      </c>
      <c r="E49" s="883">
        <v>8439.9951775230002</v>
      </c>
      <c r="F49" s="883">
        <v>11428.128052168</v>
      </c>
      <c r="G49" s="883">
        <v>11113.947519564999</v>
      </c>
      <c r="H49" s="883">
        <v>15374.153041010999</v>
      </c>
      <c r="I49" s="883">
        <v>14101.783915508</v>
      </c>
      <c r="J49" s="883">
        <v>24338.147127856999</v>
      </c>
      <c r="K49" s="883">
        <v>14697.383584145</v>
      </c>
      <c r="L49" s="883">
        <v>10286.326512407999</v>
      </c>
      <c r="M49" s="883">
        <v>14351.659575746999</v>
      </c>
      <c r="N49" s="883">
        <v>12645.905701948999</v>
      </c>
      <c r="O49" s="883">
        <v>23809.083484044</v>
      </c>
      <c r="P49" s="883">
        <v>17390.670441861999</v>
      </c>
      <c r="Q49" s="883">
        <v>29462.931340741001</v>
      </c>
      <c r="R49" s="884">
        <v>23470.271699094999</v>
      </c>
      <c r="S49" s="884">
        <v>30885.038921081999</v>
      </c>
      <c r="T49" s="884">
        <v>17298.434836208002</v>
      </c>
      <c r="U49" s="884">
        <v>41482.730708673997</v>
      </c>
      <c r="V49" s="884">
        <v>51888.415796913003</v>
      </c>
      <c r="W49" s="884">
        <v>31403.393086679</v>
      </c>
      <c r="X49" s="884">
        <v>61833.626835037008</v>
      </c>
      <c r="Y49" s="884">
        <v>72676.655744281001</v>
      </c>
      <c r="Z49" s="884">
        <v>75309.470505449994</v>
      </c>
      <c r="AA49" s="884">
        <v>94415.089566605995</v>
      </c>
      <c r="AB49" s="884">
        <v>56289.867227032999</v>
      </c>
      <c r="AC49" s="884">
        <v>162388.610232137</v>
      </c>
    </row>
    <row r="50" spans="1:29" ht="15" customHeight="1">
      <c r="A50" s="1430"/>
      <c r="B50" s="1434" t="s">
        <v>172</v>
      </c>
      <c r="C50" s="885" t="s">
        <v>33</v>
      </c>
      <c r="D50" s="886">
        <v>1490</v>
      </c>
      <c r="E50" s="886">
        <v>2147.7272727272725</v>
      </c>
      <c r="F50" s="886">
        <v>3387.3333333333335</v>
      </c>
      <c r="G50" s="886">
        <v>2671.5714285714284</v>
      </c>
      <c r="H50" s="886">
        <v>4885.681818181818</v>
      </c>
      <c r="I50" s="886">
        <v>5409.75</v>
      </c>
      <c r="J50" s="886">
        <v>5502.636363636364</v>
      </c>
      <c r="K50" s="886">
        <v>3888.25</v>
      </c>
      <c r="L50" s="886">
        <v>3699.7368421052633</v>
      </c>
      <c r="M50" s="886">
        <v>3817.818181818182</v>
      </c>
      <c r="N50" s="886">
        <v>3983.25</v>
      </c>
      <c r="O50" s="886">
        <v>5662.1</v>
      </c>
      <c r="P50" s="886">
        <v>5250.0625</v>
      </c>
      <c r="Q50" s="886">
        <v>6183.045454545455</v>
      </c>
      <c r="R50" s="887">
        <v>5998.7777777777774</v>
      </c>
      <c r="S50" s="887">
        <v>5933.454545454545</v>
      </c>
      <c r="T50" s="887">
        <v>4286.75</v>
      </c>
      <c r="U50" s="887">
        <v>6680.85</v>
      </c>
      <c r="V50" s="887">
        <v>7975</v>
      </c>
      <c r="W50" s="887">
        <v>7394.1111111111113</v>
      </c>
      <c r="X50" s="887">
        <v>9117.4285714285706</v>
      </c>
      <c r="Y50" s="887">
        <v>11963.952380952382</v>
      </c>
      <c r="Z50" s="887">
        <v>12690.9</v>
      </c>
      <c r="AA50" s="887">
        <v>18322.42105263158</v>
      </c>
      <c r="AB50" s="887">
        <v>17434.764705882353</v>
      </c>
      <c r="AC50" s="887">
        <v>47923.260869565216</v>
      </c>
    </row>
    <row r="51" spans="1:29" ht="15" customHeight="1">
      <c r="A51" s="1430"/>
      <c r="B51" s="1434"/>
      <c r="C51" s="885" t="s">
        <v>32</v>
      </c>
      <c r="D51" s="886">
        <v>22128.963266666669</v>
      </c>
      <c r="E51" s="886">
        <v>34141.663363636362</v>
      </c>
      <c r="F51" s="886">
        <v>49439.533777777775</v>
      </c>
      <c r="G51" s="886">
        <v>38202.837</v>
      </c>
      <c r="H51" s="886">
        <v>49837.355727272719</v>
      </c>
      <c r="I51" s="886">
        <v>50686.540800000002</v>
      </c>
      <c r="J51" s="886">
        <v>103309.55286363637</v>
      </c>
      <c r="K51" s="886">
        <v>53553.069849999993</v>
      </c>
      <c r="L51" s="886">
        <v>44884.550315789471</v>
      </c>
      <c r="M51" s="886">
        <v>62379.115636363633</v>
      </c>
      <c r="N51" s="886">
        <v>46806.451300000001</v>
      </c>
      <c r="O51" s="886">
        <v>107009.62645000001</v>
      </c>
      <c r="P51" s="886">
        <v>91702.392062499988</v>
      </c>
      <c r="Q51" s="886">
        <v>110786.64254545454</v>
      </c>
      <c r="R51" s="887">
        <v>107089.75961111111</v>
      </c>
      <c r="S51" s="887">
        <v>149476.0367727273</v>
      </c>
      <c r="T51" s="887">
        <v>73763.29604999999</v>
      </c>
      <c r="U51" s="887">
        <v>221340.7787</v>
      </c>
      <c r="V51" s="887">
        <v>288186.65147619048</v>
      </c>
      <c r="W51" s="887">
        <v>216895.83577777783</v>
      </c>
      <c r="X51" s="887">
        <v>731328.29942857136</v>
      </c>
      <c r="Y51" s="887">
        <v>323892.94623809523</v>
      </c>
      <c r="Z51" s="887">
        <v>344613.35255000001</v>
      </c>
      <c r="AA51" s="887">
        <v>477833.19084210525</v>
      </c>
      <c r="AB51" s="887">
        <v>257946.66811764712</v>
      </c>
      <c r="AC51" s="887">
        <v>452550.07708695653</v>
      </c>
    </row>
    <row r="52" spans="1:29" ht="15" customHeight="1" thickBot="1">
      <c r="A52" s="1431"/>
      <c r="B52" s="1435"/>
      <c r="C52" s="891" t="s">
        <v>31</v>
      </c>
      <c r="D52" s="892">
        <v>251.28026975553337</v>
      </c>
      <c r="E52" s="892">
        <v>383.63614443286366</v>
      </c>
      <c r="F52" s="892">
        <v>634.89600289822226</v>
      </c>
      <c r="G52" s="892">
        <v>529.23559616976183</v>
      </c>
      <c r="H52" s="892">
        <v>698.82513822777264</v>
      </c>
      <c r="I52" s="892">
        <v>705.08919577539996</v>
      </c>
      <c r="J52" s="892">
        <v>1106.2794149025908</v>
      </c>
      <c r="K52" s="892">
        <v>734.86917920725</v>
      </c>
      <c r="L52" s="892">
        <v>541.38560591621047</v>
      </c>
      <c r="M52" s="892">
        <v>652.34816253395445</v>
      </c>
      <c r="N52" s="892">
        <v>632.29528509745001</v>
      </c>
      <c r="O52" s="892">
        <v>1190.4541742022</v>
      </c>
      <c r="P52" s="892">
        <v>1086.916902616375</v>
      </c>
      <c r="Q52" s="892">
        <v>1339.2241518518638</v>
      </c>
      <c r="R52" s="893">
        <v>1303.9039832830556</v>
      </c>
      <c r="S52" s="893">
        <v>1403.8654055037273</v>
      </c>
      <c r="T52" s="893">
        <v>864.92174181040014</v>
      </c>
      <c r="U52" s="893">
        <v>2074.1365354336999</v>
      </c>
      <c r="V52" s="893">
        <v>2470.8769427101429</v>
      </c>
      <c r="W52" s="893">
        <v>1744.6329492599443</v>
      </c>
      <c r="X52" s="893">
        <v>2944.4584207160478</v>
      </c>
      <c r="Y52" s="893">
        <v>3460.7931306800479</v>
      </c>
      <c r="Z52" s="893">
        <v>3765.4735252724995</v>
      </c>
      <c r="AA52" s="893">
        <v>4969.2152403476839</v>
      </c>
      <c r="AB52" s="893">
        <v>3311.1686604137058</v>
      </c>
      <c r="AC52" s="893">
        <v>7060.3743579189995</v>
      </c>
    </row>
    <row r="53" spans="1:29" ht="15" customHeight="1">
      <c r="A53" s="2"/>
      <c r="C53" s="888" t="s">
        <v>337</v>
      </c>
      <c r="D53" s="889">
        <v>15</v>
      </c>
      <c r="E53" s="889">
        <v>22</v>
      </c>
      <c r="F53" s="889">
        <v>18</v>
      </c>
      <c r="G53" s="889">
        <v>21</v>
      </c>
      <c r="H53" s="889">
        <v>22</v>
      </c>
      <c r="I53" s="889">
        <v>20</v>
      </c>
      <c r="J53" s="889">
        <v>22</v>
      </c>
      <c r="K53" s="889">
        <v>20</v>
      </c>
      <c r="L53" s="889">
        <v>19</v>
      </c>
      <c r="M53" s="889">
        <v>22</v>
      </c>
      <c r="N53" s="889">
        <v>20</v>
      </c>
      <c r="O53" s="889">
        <v>20</v>
      </c>
      <c r="P53" s="889">
        <v>16</v>
      </c>
      <c r="Q53" s="889">
        <v>22</v>
      </c>
      <c r="R53" s="890">
        <v>18</v>
      </c>
      <c r="S53" s="890">
        <v>22</v>
      </c>
      <c r="T53" s="890">
        <v>20</v>
      </c>
      <c r="U53" s="890">
        <v>20</v>
      </c>
      <c r="V53" s="890">
        <v>21</v>
      </c>
      <c r="W53" s="890">
        <v>18</v>
      </c>
      <c r="X53" s="890">
        <v>21</v>
      </c>
      <c r="Y53" s="890">
        <v>21</v>
      </c>
      <c r="Z53" s="890">
        <v>20</v>
      </c>
      <c r="AA53" s="890">
        <v>19</v>
      </c>
      <c r="AB53" s="890">
        <v>17</v>
      </c>
      <c r="AC53" s="890">
        <v>23</v>
      </c>
    </row>
    <row r="54" spans="1:29">
      <c r="Q54" s="2"/>
      <c r="R54" s="2"/>
    </row>
    <row r="55" spans="1:29">
      <c r="Q55" s="2"/>
      <c r="R55" s="2"/>
    </row>
    <row r="56" spans="1:29">
      <c r="D56" s="776" t="s">
        <v>1507</v>
      </c>
      <c r="E56" s="776" t="s">
        <v>1538</v>
      </c>
      <c r="F56" s="776" t="s">
        <v>1588</v>
      </c>
      <c r="G56" s="776" t="s">
        <v>1644</v>
      </c>
      <c r="H56" s="776" t="s">
        <v>1674</v>
      </c>
      <c r="I56" s="776" t="s">
        <v>1738</v>
      </c>
      <c r="J56" s="776" t="s">
        <v>1769</v>
      </c>
      <c r="K56" s="776" t="s">
        <v>1899</v>
      </c>
      <c r="L56" s="776" t="s">
        <v>1963</v>
      </c>
      <c r="M56" s="776" t="s">
        <v>2013</v>
      </c>
      <c r="N56" s="776" t="s">
        <v>2037</v>
      </c>
      <c r="O56" s="776" t="s">
        <v>2194</v>
      </c>
      <c r="P56" s="776" t="s">
        <v>2416</v>
      </c>
      <c r="Q56" s="2"/>
      <c r="R56" s="2"/>
    </row>
    <row r="57" spans="1:29">
      <c r="A57" s="895" t="s">
        <v>175</v>
      </c>
      <c r="B57" s="1385" t="s">
        <v>31</v>
      </c>
      <c r="C57" s="1385"/>
      <c r="D57" s="897">
        <v>2184.1950164199998</v>
      </c>
      <c r="E57" s="897">
        <v>1066.3886419</v>
      </c>
      <c r="F57" s="897">
        <v>2729.3541180000002</v>
      </c>
      <c r="G57" s="897">
        <v>865.49075660000005</v>
      </c>
      <c r="H57" s="897">
        <v>1026.04991191</v>
      </c>
      <c r="I57" s="897">
        <v>2253.3666171479999</v>
      </c>
      <c r="J57" s="897">
        <v>265.6704105</v>
      </c>
      <c r="K57" s="897">
        <v>9792.0688704000004</v>
      </c>
      <c r="L57" s="897">
        <v>2821.8813002779998</v>
      </c>
      <c r="M57" s="897">
        <v>3174.8895463280001</v>
      </c>
      <c r="N57" s="897">
        <v>5780.4044176509997</v>
      </c>
      <c r="O57" s="897">
        <v>5146.4224890949999</v>
      </c>
      <c r="P57" s="897">
        <v>9398.0551602600008</v>
      </c>
      <c r="Q57" s="26"/>
      <c r="R57" s="26"/>
    </row>
    <row r="58" spans="1:29">
      <c r="A58" s="895" t="s">
        <v>174</v>
      </c>
      <c r="B58" s="1412" t="s">
        <v>31</v>
      </c>
      <c r="C58" s="1412"/>
      <c r="D58" s="499">
        <v>0.41423000000000004</v>
      </c>
      <c r="E58" s="499">
        <v>0.27271499999999999</v>
      </c>
      <c r="F58" s="499">
        <v>0.97180530999999992</v>
      </c>
      <c r="G58" s="499">
        <v>0.28037000000000001</v>
      </c>
      <c r="H58" s="499">
        <v>1.2248383529999998</v>
      </c>
      <c r="I58" s="499">
        <v>1.7498625190000001</v>
      </c>
      <c r="J58" s="499">
        <v>1.201298902</v>
      </c>
      <c r="K58" s="499">
        <v>1.982137069</v>
      </c>
      <c r="L58" s="499">
        <v>0.69681752100000005</v>
      </c>
      <c r="M58" s="499">
        <v>0.64959776800000002</v>
      </c>
      <c r="N58" s="499">
        <v>1.8414846280000001</v>
      </c>
      <c r="O58" s="499">
        <v>0.48991780499999998</v>
      </c>
      <c r="P58" s="499">
        <v>2.6523038539999999</v>
      </c>
      <c r="Q58" s="26"/>
      <c r="R58" s="26"/>
    </row>
    <row r="59" spans="1:29">
      <c r="A59" s="895" t="s">
        <v>1498</v>
      </c>
      <c r="B59" s="1412" t="s">
        <v>31</v>
      </c>
      <c r="C59" s="1412"/>
      <c r="D59" s="499">
        <v>27278.322094321</v>
      </c>
      <c r="E59" s="499">
        <v>22403.610342194999</v>
      </c>
      <c r="F59" s="499">
        <v>28154.712997772</v>
      </c>
      <c r="G59" s="499">
        <v>16432.663709608001</v>
      </c>
      <c r="H59" s="499">
        <v>40455.455958410996</v>
      </c>
      <c r="I59" s="499">
        <v>49633.299317246005</v>
      </c>
      <c r="J59" s="499">
        <v>31136.521377277</v>
      </c>
      <c r="K59" s="499">
        <v>52039.575827568005</v>
      </c>
      <c r="L59" s="499">
        <v>69854.077626482002</v>
      </c>
      <c r="M59" s="499">
        <v>72133.931361354</v>
      </c>
      <c r="N59" s="499">
        <v>88632.843664326996</v>
      </c>
      <c r="O59" s="499">
        <v>51142.954820132996</v>
      </c>
      <c r="P59" s="499">
        <v>152987.90276802299</v>
      </c>
      <c r="Q59" s="2"/>
      <c r="R59" s="2"/>
    </row>
    <row r="60" spans="1:29">
      <c r="A60" s="896" t="s">
        <v>177</v>
      </c>
      <c r="B60" s="1413" t="s">
        <v>31</v>
      </c>
      <c r="C60" s="1413"/>
      <c r="D60" s="877">
        <v>29462.931340741001</v>
      </c>
      <c r="E60" s="877">
        <v>23470.271699094999</v>
      </c>
      <c r="F60" s="877">
        <v>30885.038921081999</v>
      </c>
      <c r="G60" s="877">
        <v>17298.434836208002</v>
      </c>
      <c r="H60" s="877">
        <v>41482.730708673997</v>
      </c>
      <c r="I60" s="877">
        <v>51888.415796913003</v>
      </c>
      <c r="J60" s="877">
        <v>31403.393086679</v>
      </c>
      <c r="K60" s="877">
        <v>61833.626835037008</v>
      </c>
      <c r="L60" s="877">
        <v>72676.655744281001</v>
      </c>
      <c r="M60" s="877">
        <v>75309.470505449994</v>
      </c>
      <c r="N60" s="877">
        <v>94415.089566605995</v>
      </c>
      <c r="O60" s="877">
        <v>56289.867227032999</v>
      </c>
      <c r="P60" s="877">
        <v>162388.610232137</v>
      </c>
      <c r="Q60" s="2"/>
      <c r="R60" s="2"/>
    </row>
    <row r="61" spans="1:29">
      <c r="Q61" s="2"/>
      <c r="R61" s="2"/>
    </row>
    <row r="62" spans="1:29" ht="15.75" thickBot="1">
      <c r="Q62" s="2"/>
      <c r="R62" s="2"/>
    </row>
    <row r="63" spans="1:29" ht="38.25" thickBot="1">
      <c r="A63" s="1242" t="s">
        <v>1762</v>
      </c>
      <c r="B63" s="1242" t="s">
        <v>19</v>
      </c>
      <c r="C63" s="1275"/>
      <c r="D63" s="1229" t="s">
        <v>231</v>
      </c>
      <c r="E63" s="1229"/>
      <c r="F63" s="1229"/>
      <c r="G63" s="541" t="s">
        <v>2300</v>
      </c>
      <c r="H63" s="1229" t="s">
        <v>232</v>
      </c>
      <c r="I63" s="1229"/>
      <c r="Q63" s="2"/>
      <c r="R63" s="2"/>
    </row>
    <row r="64" spans="1:29" ht="52.5" thickBot="1">
      <c r="A64" s="1416"/>
      <c r="B64" s="1416"/>
      <c r="C64" s="1357"/>
      <c r="D64" s="368" t="s">
        <v>2420</v>
      </c>
      <c r="E64" s="368" t="s">
        <v>2197</v>
      </c>
      <c r="F64" s="786" t="s">
        <v>2424</v>
      </c>
      <c r="G64" s="450" t="s">
        <v>2425</v>
      </c>
      <c r="H64" s="787" t="s">
        <v>2296</v>
      </c>
      <c r="I64" s="368" t="s">
        <v>334</v>
      </c>
      <c r="Q64" s="2"/>
      <c r="R64" s="2"/>
    </row>
    <row r="65" spans="1:18" ht="17.25" customHeight="1">
      <c r="A65" s="1261" t="s">
        <v>175</v>
      </c>
      <c r="B65" s="1272" t="s">
        <v>18</v>
      </c>
      <c r="C65" s="178" t="s">
        <v>180</v>
      </c>
      <c r="D65" s="179">
        <v>25</v>
      </c>
      <c r="E65" s="179">
        <v>20</v>
      </c>
      <c r="F65" s="179">
        <v>12</v>
      </c>
      <c r="G65" s="180">
        <v>45</v>
      </c>
      <c r="H65" s="429">
        <v>0.25</v>
      </c>
      <c r="I65" s="428">
        <v>1.0833333333333335</v>
      </c>
      <c r="Q65" s="2"/>
      <c r="R65" s="2"/>
    </row>
    <row r="66" spans="1:18" ht="17.25" customHeight="1">
      <c r="A66" s="1262"/>
      <c r="B66" s="1272"/>
      <c r="C66" s="178" t="s">
        <v>2231</v>
      </c>
      <c r="D66" s="183">
        <v>414141.94799999997</v>
      </c>
      <c r="E66" s="183">
        <v>359811.97100000002</v>
      </c>
      <c r="F66" s="183">
        <v>95959.62</v>
      </c>
      <c r="G66" s="184">
        <v>773953.91899999999</v>
      </c>
      <c r="H66" s="429">
        <v>0.15099546813021392</v>
      </c>
      <c r="I66" s="428">
        <v>3.3157939558326719</v>
      </c>
      <c r="Q66" s="2"/>
      <c r="R66" s="2"/>
    </row>
    <row r="67" spans="1:18" ht="18" customHeight="1" thickBot="1">
      <c r="A67" s="1263"/>
      <c r="B67" s="1274"/>
      <c r="C67" s="383" t="s">
        <v>2232</v>
      </c>
      <c r="D67" s="216">
        <v>9398.0551602600008</v>
      </c>
      <c r="E67" s="216">
        <v>5146.4224890949999</v>
      </c>
      <c r="F67" s="216">
        <v>2184.1950164199998</v>
      </c>
      <c r="G67" s="465">
        <v>14544.477649355002</v>
      </c>
      <c r="H67" s="493">
        <v>0.82613362586806427</v>
      </c>
      <c r="I67" s="492">
        <v>3.3027546027752885</v>
      </c>
      <c r="Q67" s="2"/>
      <c r="R67" s="2"/>
    </row>
    <row r="68" spans="1:18" ht="17.25" customHeight="1">
      <c r="A68" s="1261" t="s">
        <v>174</v>
      </c>
      <c r="B68" s="1359" t="s">
        <v>17</v>
      </c>
      <c r="C68" s="178" t="s">
        <v>180</v>
      </c>
      <c r="D68" s="183">
        <v>9795</v>
      </c>
      <c r="E68" s="183">
        <v>659</v>
      </c>
      <c r="F68" s="183">
        <v>1040</v>
      </c>
      <c r="G68" s="472">
        <v>10454</v>
      </c>
      <c r="H68" s="429">
        <v>13.863429438543248</v>
      </c>
      <c r="I68" s="428">
        <v>8.4182692307692299</v>
      </c>
      <c r="Q68" s="2"/>
      <c r="R68" s="2"/>
    </row>
    <row r="69" spans="1:18" ht="17.25" customHeight="1">
      <c r="A69" s="1262"/>
      <c r="B69" s="1272"/>
      <c r="C69" s="178" t="s">
        <v>2231</v>
      </c>
      <c r="D69" s="183">
        <v>1227183.8430000001</v>
      </c>
      <c r="E69" s="183">
        <v>59037.805</v>
      </c>
      <c r="F69" s="183">
        <v>279660</v>
      </c>
      <c r="G69" s="184">
        <v>1286221.648</v>
      </c>
      <c r="H69" s="429">
        <v>19.786406998024404</v>
      </c>
      <c r="I69" s="428">
        <v>3.3881278802832018</v>
      </c>
      <c r="Q69" s="2"/>
      <c r="R69" s="2"/>
    </row>
    <row r="70" spans="1:18" ht="17.25" customHeight="1">
      <c r="A70" s="1262"/>
      <c r="B70" s="1272"/>
      <c r="C70" s="856" t="s">
        <v>2232</v>
      </c>
      <c r="D70" s="898">
        <v>1.2271838429999999</v>
      </c>
      <c r="E70" s="898">
        <v>5.9037804999999999E-2</v>
      </c>
      <c r="F70" s="898">
        <v>0.27966000000000002</v>
      </c>
      <c r="G70" s="899">
        <v>1.2862216479999999</v>
      </c>
      <c r="H70" s="858">
        <v>19.7864069980244</v>
      </c>
      <c r="I70" s="859">
        <v>3.3881278802832009</v>
      </c>
      <c r="Q70" s="2"/>
      <c r="R70" s="2"/>
    </row>
    <row r="71" spans="1:18" ht="17.25" customHeight="1">
      <c r="A71" s="1262"/>
      <c r="B71" s="1414" t="s">
        <v>18</v>
      </c>
      <c r="C71" s="178" t="s">
        <v>180</v>
      </c>
      <c r="D71" s="183">
        <v>31498</v>
      </c>
      <c r="E71" s="183">
        <v>8348</v>
      </c>
      <c r="F71" s="183">
        <v>870</v>
      </c>
      <c r="G71" s="184">
        <v>39846</v>
      </c>
      <c r="H71" s="429">
        <v>2.7731193100143745</v>
      </c>
      <c r="I71" s="428">
        <v>35.204597701149424</v>
      </c>
      <c r="Q71" s="2"/>
      <c r="R71" s="2"/>
    </row>
    <row r="72" spans="1:18" ht="17.25" customHeight="1">
      <c r="A72" s="1262"/>
      <c r="B72" s="1272"/>
      <c r="C72" s="178" t="s">
        <v>2231</v>
      </c>
      <c r="D72" s="183">
        <v>1380870.0109999999</v>
      </c>
      <c r="E72" s="183">
        <v>428440</v>
      </c>
      <c r="F72" s="183">
        <v>117350</v>
      </c>
      <c r="G72" s="184">
        <v>1809310.0109999999</v>
      </c>
      <c r="H72" s="429">
        <v>2.223018417981514</v>
      </c>
      <c r="I72" s="428">
        <v>10.767107038772901</v>
      </c>
      <c r="Q72" s="2"/>
      <c r="R72" s="2"/>
    </row>
    <row r="73" spans="1:18" ht="17.25" customHeight="1">
      <c r="A73" s="1262"/>
      <c r="B73" s="1415"/>
      <c r="C73" s="856" t="s">
        <v>2232</v>
      </c>
      <c r="D73" s="898">
        <v>1.3808700110000001</v>
      </c>
      <c r="E73" s="898">
        <v>0.42843999999999999</v>
      </c>
      <c r="F73" s="898">
        <v>0.11735</v>
      </c>
      <c r="G73" s="900">
        <v>1.809310011</v>
      </c>
      <c r="H73" s="858">
        <v>2.2230184179815144</v>
      </c>
      <c r="I73" s="859">
        <v>10.767107038772902</v>
      </c>
      <c r="Q73" s="2"/>
      <c r="R73" s="2"/>
    </row>
    <row r="74" spans="1:18" ht="17.25" customHeight="1">
      <c r="A74" s="1262"/>
      <c r="B74" s="1272" t="s">
        <v>170</v>
      </c>
      <c r="C74" s="178" t="s">
        <v>180</v>
      </c>
      <c r="D74" s="183">
        <v>501</v>
      </c>
      <c r="E74" s="183">
        <v>244</v>
      </c>
      <c r="F74" s="183">
        <v>1661</v>
      </c>
      <c r="G74" s="184">
        <v>745</v>
      </c>
      <c r="H74" s="429">
        <v>1.0532786885245899</v>
      </c>
      <c r="I74" s="428">
        <v>-0.69837447320891033</v>
      </c>
      <c r="Q74" s="2"/>
      <c r="R74" s="2"/>
    </row>
    <row r="75" spans="1:18" ht="17.25" customHeight="1">
      <c r="A75" s="1262"/>
      <c r="B75" s="1272"/>
      <c r="C75" s="178" t="s">
        <v>2231</v>
      </c>
      <c r="D75" s="183">
        <v>44250</v>
      </c>
      <c r="E75" s="183">
        <v>2440</v>
      </c>
      <c r="F75" s="183">
        <v>17220</v>
      </c>
      <c r="G75" s="184">
        <v>46690</v>
      </c>
      <c r="H75" s="429">
        <v>17.135245901639344</v>
      </c>
      <c r="I75" s="428">
        <v>1.5696864111498257</v>
      </c>
      <c r="Q75" s="2"/>
      <c r="R75" s="2"/>
    </row>
    <row r="76" spans="1:18" ht="18" thickBot="1">
      <c r="A76" s="1263"/>
      <c r="B76" s="1274"/>
      <c r="C76" s="383" t="s">
        <v>2232</v>
      </c>
      <c r="D76" s="497">
        <v>4.4249999999999998E-2</v>
      </c>
      <c r="E76" s="497">
        <v>2.4399999999999999E-3</v>
      </c>
      <c r="F76" s="497">
        <v>1.7219999999999999E-2</v>
      </c>
      <c r="G76" s="473">
        <v>4.6689999999999995E-2</v>
      </c>
      <c r="H76" s="493">
        <v>17.135245901639344</v>
      </c>
      <c r="I76" s="492">
        <v>1.5696864111498257</v>
      </c>
      <c r="Q76" s="2"/>
      <c r="R76" s="2"/>
    </row>
    <row r="77" spans="1:18" ht="17.25" customHeight="1">
      <c r="A77" s="1262" t="s">
        <v>1498</v>
      </c>
      <c r="B77" s="1359" t="s">
        <v>17</v>
      </c>
      <c r="C77" s="178" t="s">
        <v>180</v>
      </c>
      <c r="D77" s="183">
        <v>437071</v>
      </c>
      <c r="E77" s="183">
        <v>127935</v>
      </c>
      <c r="F77" s="213">
        <v>48463</v>
      </c>
      <c r="G77" s="472">
        <v>565006</v>
      </c>
      <c r="H77" s="429">
        <v>2.4163520537773087</v>
      </c>
      <c r="I77" s="428">
        <v>8.0186534056909391</v>
      </c>
      <c r="Q77" s="2"/>
      <c r="R77" s="2"/>
    </row>
    <row r="78" spans="1:18" ht="17.25" customHeight="1">
      <c r="A78" s="1262"/>
      <c r="B78" s="1272"/>
      <c r="C78" s="178" t="s">
        <v>2231</v>
      </c>
      <c r="D78" s="183">
        <v>5197307.0970000001</v>
      </c>
      <c r="E78" s="183">
        <v>2743299.4190000002</v>
      </c>
      <c r="F78" s="183">
        <v>1312282.0279999999</v>
      </c>
      <c r="G78" s="184">
        <v>7940606.5160000008</v>
      </c>
      <c r="H78" s="429">
        <v>0.89454605684076061</v>
      </c>
      <c r="I78" s="428">
        <v>2.9605107637731058</v>
      </c>
      <c r="Q78" s="2"/>
      <c r="R78" s="2"/>
    </row>
    <row r="79" spans="1:18" ht="17.25" customHeight="1">
      <c r="A79" s="1262"/>
      <c r="B79" s="1415"/>
      <c r="C79" s="856" t="s">
        <v>2232</v>
      </c>
      <c r="D79" s="857">
        <v>73412.151978100999</v>
      </c>
      <c r="E79" s="857">
        <v>29268.716753176999</v>
      </c>
      <c r="F79" s="857">
        <v>14318.865499371999</v>
      </c>
      <c r="G79" s="901">
        <v>102680.86873127799</v>
      </c>
      <c r="H79" s="858">
        <v>1.5082121842643619</v>
      </c>
      <c r="I79" s="859">
        <v>4.1269531082138267</v>
      </c>
      <c r="Q79" s="2"/>
      <c r="R79" s="2"/>
    </row>
    <row r="80" spans="1:18" ht="17.25" customHeight="1">
      <c r="A80" s="1262"/>
      <c r="B80" s="1414" t="s">
        <v>18</v>
      </c>
      <c r="C80" s="178" t="s">
        <v>180</v>
      </c>
      <c r="D80" s="183">
        <v>509332</v>
      </c>
      <c r="E80" s="183">
        <v>96941</v>
      </c>
      <c r="F80" s="183">
        <v>30424</v>
      </c>
      <c r="G80" s="184">
        <v>606273</v>
      </c>
      <c r="H80" s="429">
        <v>4.2540411177932969</v>
      </c>
      <c r="I80" s="428">
        <v>15.741125427294243</v>
      </c>
      <c r="Q80" s="2"/>
      <c r="R80" s="2"/>
    </row>
    <row r="81" spans="1:18" ht="17.25" customHeight="1">
      <c r="A81" s="1262"/>
      <c r="B81" s="1272"/>
      <c r="C81" s="178" t="s">
        <v>2231</v>
      </c>
      <c r="D81" s="183">
        <v>1958204.5</v>
      </c>
      <c r="E81" s="183">
        <v>675029.34600000002</v>
      </c>
      <c r="F81" s="183">
        <v>524204.647</v>
      </c>
      <c r="G81" s="184">
        <v>2633233.8459999999</v>
      </c>
      <c r="H81" s="429">
        <v>1.9009175847000881</v>
      </c>
      <c r="I81" s="428">
        <v>2.7355725692374491</v>
      </c>
      <c r="Q81" s="2"/>
      <c r="R81" s="2"/>
    </row>
    <row r="82" spans="1:18" ht="17.25" customHeight="1">
      <c r="A82" s="1262"/>
      <c r="B82" s="1415"/>
      <c r="C82" s="856" t="s">
        <v>2232</v>
      </c>
      <c r="D82" s="857">
        <v>72410.762892822997</v>
      </c>
      <c r="E82" s="857">
        <v>19304.723177073</v>
      </c>
      <c r="F82" s="857">
        <v>10496.737262529001</v>
      </c>
      <c r="G82" s="901">
        <v>91715.486069895996</v>
      </c>
      <c r="H82" s="858">
        <v>2.7509350550450105</v>
      </c>
      <c r="I82" s="859">
        <v>5.8984067221833962</v>
      </c>
      <c r="Q82" s="2"/>
      <c r="R82" s="2"/>
    </row>
    <row r="83" spans="1:18" ht="17.25" customHeight="1">
      <c r="A83" s="1262"/>
      <c r="B83" s="1414" t="s">
        <v>170</v>
      </c>
      <c r="C83" s="178" t="s">
        <v>180</v>
      </c>
      <c r="D83" s="183">
        <v>114006</v>
      </c>
      <c r="E83" s="183">
        <v>62231</v>
      </c>
      <c r="F83" s="183">
        <v>53553</v>
      </c>
      <c r="G83" s="184">
        <v>176237</v>
      </c>
      <c r="H83" s="429">
        <v>0.8319808455592872</v>
      </c>
      <c r="I83" s="428">
        <v>1.1288443224469216</v>
      </c>
      <c r="Q83" s="2"/>
      <c r="R83" s="2"/>
    </row>
    <row r="84" spans="1:18" ht="17.25" customHeight="1">
      <c r="A84" s="1262"/>
      <c r="B84" s="1272"/>
      <c r="C84" s="178" t="s">
        <v>2231</v>
      </c>
      <c r="D84" s="183">
        <v>173674.44899999999</v>
      </c>
      <c r="E84" s="183">
        <v>60648.711000000003</v>
      </c>
      <c r="F84" s="183">
        <v>86530.841</v>
      </c>
      <c r="G84" s="184">
        <v>234323.16</v>
      </c>
      <c r="H84" s="429">
        <v>1.863613193691783</v>
      </c>
      <c r="I84" s="428">
        <v>1.007081486703683</v>
      </c>
      <c r="Q84" s="2"/>
      <c r="R84" s="2"/>
    </row>
    <row r="85" spans="1:18" ht="17.25" customHeight="1">
      <c r="A85" s="1262"/>
      <c r="B85" s="1415"/>
      <c r="C85" s="856" t="s">
        <v>2232</v>
      </c>
      <c r="D85" s="857">
        <v>7094.8884987490001</v>
      </c>
      <c r="E85" s="857">
        <v>2276.8102428809998</v>
      </c>
      <c r="F85" s="857">
        <v>2444.7193324199998</v>
      </c>
      <c r="G85" s="901">
        <v>9371.6987416299999</v>
      </c>
      <c r="H85" s="858">
        <v>2.1161527496342272</v>
      </c>
      <c r="I85" s="859">
        <v>1.9021280294478022</v>
      </c>
      <c r="Q85" s="2"/>
      <c r="R85" s="2"/>
    </row>
    <row r="86" spans="1:18" ht="17.25" customHeight="1">
      <c r="A86" s="1262"/>
      <c r="B86" s="1272" t="s">
        <v>171</v>
      </c>
      <c r="C86" s="178" t="s">
        <v>180</v>
      </c>
      <c r="D86" s="496">
        <v>7</v>
      </c>
      <c r="E86" s="496">
        <v>13</v>
      </c>
      <c r="F86" s="496">
        <v>4</v>
      </c>
      <c r="G86" s="180">
        <v>20</v>
      </c>
      <c r="H86" s="429">
        <v>-0.46153846153846156</v>
      </c>
      <c r="I86" s="428">
        <v>0.75</v>
      </c>
      <c r="Q86" s="2"/>
      <c r="R86" s="2"/>
    </row>
    <row r="87" spans="1:18" ht="17.25" customHeight="1">
      <c r="A87" s="1262"/>
      <c r="B87" s="1272"/>
      <c r="C87" s="178" t="s">
        <v>2231</v>
      </c>
      <c r="D87" s="183">
        <v>13019.924999999999</v>
      </c>
      <c r="E87" s="183">
        <v>56386.106</v>
      </c>
      <c r="F87" s="183">
        <v>4099</v>
      </c>
      <c r="G87" s="184">
        <v>69406.031000000003</v>
      </c>
      <c r="H87" s="429">
        <v>-0.7690933826854438</v>
      </c>
      <c r="I87" s="428">
        <v>2.1763661868748474</v>
      </c>
      <c r="Q87" s="2"/>
      <c r="R87" s="2"/>
    </row>
    <row r="88" spans="1:18" ht="18" thickBot="1">
      <c r="A88" s="1263"/>
      <c r="B88" s="1272"/>
      <c r="C88" s="383" t="s">
        <v>2232</v>
      </c>
      <c r="D88" s="494">
        <v>70.099398350000001</v>
      </c>
      <c r="E88" s="495">
        <v>292.704647002</v>
      </c>
      <c r="F88" s="494">
        <v>18</v>
      </c>
      <c r="G88" s="184">
        <v>362.804045352</v>
      </c>
      <c r="H88" s="493">
        <v>-0.76051149488746916</v>
      </c>
      <c r="I88" s="492">
        <v>2.8944110194444446</v>
      </c>
      <c r="Q88" s="2"/>
      <c r="R88" s="2"/>
    </row>
    <row r="89" spans="1:18" ht="16.5" customHeight="1">
      <c r="A89" s="1417" t="s">
        <v>48</v>
      </c>
      <c r="B89" s="1417"/>
      <c r="C89" s="902" t="s">
        <v>180</v>
      </c>
      <c r="D89" s="903">
        <v>1102235</v>
      </c>
      <c r="E89" s="903">
        <v>296391</v>
      </c>
      <c r="F89" s="904">
        <v>136027</v>
      </c>
      <c r="G89" s="905">
        <v>1398626</v>
      </c>
      <c r="H89" s="906">
        <v>2.7188544861348691</v>
      </c>
      <c r="I89" s="907">
        <v>7.1030604218280189</v>
      </c>
      <c r="Q89" s="2"/>
      <c r="R89" s="2"/>
    </row>
    <row r="90" spans="1:18" ht="16.5" customHeight="1">
      <c r="A90" s="1418"/>
      <c r="B90" s="1418"/>
      <c r="C90" s="908" t="s">
        <v>2231</v>
      </c>
      <c r="D90" s="903">
        <v>10408651.773</v>
      </c>
      <c r="E90" s="903">
        <v>4385093.3580000009</v>
      </c>
      <c r="F90" s="903">
        <v>2437306.1359999999</v>
      </c>
      <c r="G90" s="909">
        <v>14793745.131000001</v>
      </c>
      <c r="H90" s="906">
        <v>1.3736442814862411</v>
      </c>
      <c r="I90" s="907">
        <v>3.2705557661633033</v>
      </c>
      <c r="Q90" s="2"/>
      <c r="R90" s="2"/>
    </row>
    <row r="91" spans="1:18" ht="17.25" customHeight="1" thickBot="1">
      <c r="A91" s="1419"/>
      <c r="B91" s="1419"/>
      <c r="C91" s="910" t="s">
        <v>2232</v>
      </c>
      <c r="D91" s="911">
        <v>162388.610232137</v>
      </c>
      <c r="E91" s="911">
        <v>56289.867227032999</v>
      </c>
      <c r="F91" s="911">
        <v>29462.931340741001</v>
      </c>
      <c r="G91" s="912">
        <v>218678.47745916998</v>
      </c>
      <c r="H91" s="913">
        <v>1.8848639769779112</v>
      </c>
      <c r="I91" s="914">
        <v>4.5116243646669298</v>
      </c>
      <c r="Q91" s="2"/>
      <c r="R91" s="2"/>
    </row>
    <row r="92" spans="1:18" ht="16.5" customHeight="1">
      <c r="A92" s="1420" t="s">
        <v>172</v>
      </c>
      <c r="B92" s="1420"/>
      <c r="C92" s="915" t="s">
        <v>180</v>
      </c>
      <c r="D92" s="916">
        <v>47923.260869565216</v>
      </c>
      <c r="E92" s="916">
        <v>17434.764705882353</v>
      </c>
      <c r="F92" s="917">
        <v>6183.045454545455</v>
      </c>
      <c r="G92" s="918">
        <v>65358.025575447566</v>
      </c>
      <c r="H92" s="919">
        <v>1.7487185332301207</v>
      </c>
      <c r="I92" s="920">
        <v>6.7507534469659305</v>
      </c>
      <c r="Q92" s="2"/>
      <c r="R92" s="2"/>
    </row>
    <row r="93" spans="1:18" ht="16.5" customHeight="1">
      <c r="A93" s="1420"/>
      <c r="B93" s="1420"/>
      <c r="C93" s="915" t="s">
        <v>2231</v>
      </c>
      <c r="D93" s="916">
        <v>452550.07708695653</v>
      </c>
      <c r="E93" s="916">
        <v>257946.66811764712</v>
      </c>
      <c r="F93" s="916">
        <v>110786.64254545454</v>
      </c>
      <c r="G93" s="921">
        <v>710496.74520460365</v>
      </c>
      <c r="H93" s="919">
        <v>0.75443272979417819</v>
      </c>
      <c r="I93" s="920">
        <v>3.0848794285040295</v>
      </c>
      <c r="Q93" s="2"/>
      <c r="R93" s="2"/>
    </row>
    <row r="94" spans="1:18" ht="17.25" customHeight="1" thickBot="1">
      <c r="A94" s="1421"/>
      <c r="B94" s="1421"/>
      <c r="C94" s="922" t="s">
        <v>2232</v>
      </c>
      <c r="D94" s="923">
        <v>7060.3743579189995</v>
      </c>
      <c r="E94" s="923">
        <v>3311.1686604137058</v>
      </c>
      <c r="F94" s="923">
        <v>1339.2241518518638</v>
      </c>
      <c r="G94" s="924">
        <v>10371.543018332704</v>
      </c>
      <c r="H94" s="925">
        <v>1.1322907655923689</v>
      </c>
      <c r="I94" s="926">
        <v>4.2719885227248886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H63:I63"/>
    <mergeCell ref="A63:A64"/>
    <mergeCell ref="B63:B64"/>
    <mergeCell ref="C63:C64"/>
    <mergeCell ref="D63:F63"/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48"/>
  <sheetViews>
    <sheetView rightToLeft="1" topLeftCell="B1" zoomScaleNormal="100" workbookViewId="0">
      <selection activeCell="AC1" sqref="AC1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16" width="8.5703125" style="2" customWidth="1"/>
    <col min="17" max="18" width="8.5703125" style="938" customWidth="1"/>
    <col min="19" max="29" width="8.5703125" style="2" customWidth="1"/>
    <col min="30" max="16384" width="9.140625" style="2"/>
  </cols>
  <sheetData>
    <row r="1" spans="1:29" s="938" customFormat="1" ht="15" customHeight="1" thickBot="1">
      <c r="A1" s="2"/>
      <c r="B1" s="788" t="s">
        <v>19</v>
      </c>
      <c r="C1" s="788" t="s">
        <v>1782</v>
      </c>
      <c r="D1" s="876" t="s">
        <v>34</v>
      </c>
      <c r="E1" s="876" t="s">
        <v>35</v>
      </c>
      <c r="F1" s="876" t="s">
        <v>36</v>
      </c>
      <c r="G1" s="876" t="s">
        <v>37</v>
      </c>
      <c r="H1" s="876" t="s">
        <v>38</v>
      </c>
      <c r="I1" s="876" t="s">
        <v>39</v>
      </c>
      <c r="J1" s="876" t="s">
        <v>40</v>
      </c>
      <c r="K1" s="876" t="s">
        <v>41</v>
      </c>
      <c r="L1" s="876" t="s">
        <v>42</v>
      </c>
      <c r="M1" s="876" t="s">
        <v>43</v>
      </c>
      <c r="N1" s="876" t="s">
        <v>44</v>
      </c>
      <c r="O1" s="876" t="s">
        <v>169</v>
      </c>
      <c r="P1" s="876" t="s">
        <v>176</v>
      </c>
      <c r="Q1" s="876" t="s">
        <v>1507</v>
      </c>
      <c r="R1" s="876" t="s">
        <v>1538</v>
      </c>
      <c r="S1" s="876" t="s">
        <v>1588</v>
      </c>
      <c r="T1" s="876" t="s">
        <v>1644</v>
      </c>
      <c r="U1" s="876" t="s">
        <v>1674</v>
      </c>
      <c r="V1" s="876" t="s">
        <v>1738</v>
      </c>
      <c r="W1" s="876" t="s">
        <v>1769</v>
      </c>
      <c r="X1" s="876" t="s">
        <v>1899</v>
      </c>
      <c r="Y1" s="876" t="s">
        <v>1963</v>
      </c>
      <c r="Z1" s="876" t="s">
        <v>2013</v>
      </c>
      <c r="AA1" s="876" t="s">
        <v>2037</v>
      </c>
      <c r="AB1" s="876" t="s">
        <v>2194</v>
      </c>
      <c r="AC1" s="876" t="s">
        <v>2416</v>
      </c>
    </row>
    <row r="2" spans="1:29" s="938" customFormat="1" ht="24.95" customHeight="1">
      <c r="A2" s="1436" t="s">
        <v>2302</v>
      </c>
      <c r="B2" s="929" t="s">
        <v>17</v>
      </c>
      <c r="C2" s="930" t="s">
        <v>209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</row>
    <row r="3" spans="1:29" s="938" customFormat="1" ht="15" customHeight="1">
      <c r="A3" s="1437"/>
      <c r="B3" s="1439" t="s">
        <v>18</v>
      </c>
      <c r="C3" s="928" t="s">
        <v>147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</row>
    <row r="4" spans="1:29" s="938" customFormat="1" ht="15" customHeight="1">
      <c r="A4" s="1437"/>
      <c r="B4" s="1440"/>
      <c r="C4" s="928" t="s">
        <v>179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</row>
    <row r="5" spans="1:29" s="938" customFormat="1" ht="15" customHeight="1">
      <c r="A5" s="1437"/>
      <c r="B5" s="927" t="s">
        <v>170</v>
      </c>
      <c r="C5" s="927" t="s">
        <v>1136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</row>
    <row r="6" spans="1:29" s="938" customFormat="1" ht="15" customHeight="1">
      <c r="A6" s="1437"/>
      <c r="B6" s="927" t="s">
        <v>171</v>
      </c>
      <c r="C6" s="927" t="s">
        <v>1137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</row>
    <row r="7" spans="1:29" s="938" customFormat="1" ht="15" customHeight="1" thickBot="1">
      <c r="A7" s="1438"/>
      <c r="B7" s="1441" t="s">
        <v>48</v>
      </c>
      <c r="C7" s="1442"/>
      <c r="D7" s="934">
        <v>331934.44899999996</v>
      </c>
      <c r="E7" s="934">
        <v>751116.59400000004</v>
      </c>
      <c r="F7" s="934">
        <v>889911.60800000001</v>
      </c>
      <c r="G7" s="934">
        <v>802259.57699999993</v>
      </c>
      <c r="H7" s="934">
        <v>1096421.8260000001</v>
      </c>
      <c r="I7" s="934">
        <v>1013730.816</v>
      </c>
      <c r="J7" s="934">
        <v>2272810.1629999997</v>
      </c>
      <c r="K7" s="934">
        <v>1071061.3970000001</v>
      </c>
      <c r="L7" s="934">
        <v>852806.45600000001</v>
      </c>
      <c r="M7" s="934">
        <v>1372340.544</v>
      </c>
      <c r="N7" s="934">
        <v>936129.02599999995</v>
      </c>
      <c r="O7" s="934">
        <v>2140492.5290000001</v>
      </c>
      <c r="P7" s="934">
        <v>1467238.273</v>
      </c>
      <c r="Q7" s="934">
        <v>2437306.6230000001</v>
      </c>
      <c r="R7" s="934">
        <v>1927615.6730000002</v>
      </c>
      <c r="S7" s="934">
        <v>3288472.8090000004</v>
      </c>
      <c r="T7" s="934">
        <v>1475265.9209999999</v>
      </c>
      <c r="U7" s="934">
        <v>4426815.574000001</v>
      </c>
      <c r="V7" s="934">
        <v>6051919.6809999989</v>
      </c>
      <c r="W7" s="934">
        <v>3904125.0440000002</v>
      </c>
      <c r="X7" s="934">
        <v>15357894.287999999</v>
      </c>
      <c r="Y7" s="934">
        <v>6801751.8710000003</v>
      </c>
      <c r="Z7" s="934">
        <v>6892267.051</v>
      </c>
      <c r="AA7" s="934">
        <v>9078830.6260000002</v>
      </c>
      <c r="AB7" s="934">
        <v>4385093.358</v>
      </c>
      <c r="AC7" s="934">
        <v>10408651.773</v>
      </c>
    </row>
    <row r="8" spans="1:29" s="938" customFormat="1" ht="24.95" customHeight="1">
      <c r="A8" s="1443" t="s">
        <v>2305</v>
      </c>
      <c r="B8" s="929" t="s">
        <v>17</v>
      </c>
      <c r="C8" s="930" t="s">
        <v>209</v>
      </c>
      <c r="D8" s="772">
        <v>1734.060852432</v>
      </c>
      <c r="E8" s="772">
        <v>4129.0533544769996</v>
      </c>
      <c r="F8" s="772">
        <v>3803.8007010010001</v>
      </c>
      <c r="G8" s="772">
        <v>3253.79032882</v>
      </c>
      <c r="H8" s="772">
        <v>4237.740903248</v>
      </c>
      <c r="I8" s="772">
        <v>5088.5928291179998</v>
      </c>
      <c r="J8" s="772">
        <v>10009.917172674999</v>
      </c>
      <c r="K8" s="772">
        <v>4596.3821762110001</v>
      </c>
      <c r="L8" s="772">
        <v>3644.7230071489998</v>
      </c>
      <c r="M8" s="772">
        <v>6081.1560223630004</v>
      </c>
      <c r="N8" s="772">
        <v>3674.5890664990002</v>
      </c>
      <c r="O8" s="772">
        <v>12034.015400820001</v>
      </c>
      <c r="P8" s="772">
        <v>8842.1831382399996</v>
      </c>
      <c r="Q8" s="772">
        <v>14319.145159371999</v>
      </c>
      <c r="R8" s="772">
        <v>11431.917901421</v>
      </c>
      <c r="S8" s="772">
        <v>17089.625046421999</v>
      </c>
      <c r="T8" s="772">
        <v>7336.1957166479997</v>
      </c>
      <c r="U8" s="772">
        <v>26061.56419099</v>
      </c>
      <c r="V8" s="772">
        <v>33900.867798560997</v>
      </c>
      <c r="W8" s="772">
        <v>22887.122665573999</v>
      </c>
      <c r="X8" s="772">
        <v>38407.461727105998</v>
      </c>
      <c r="Y8" s="772">
        <v>52604.645273927999</v>
      </c>
      <c r="Z8" s="772">
        <v>51677.543358101</v>
      </c>
      <c r="AA8" s="772">
        <v>60126.815106966002</v>
      </c>
      <c r="AB8" s="772">
        <v>29268.775790981999</v>
      </c>
      <c r="AC8" s="772">
        <v>73413.379161944002</v>
      </c>
    </row>
    <row r="9" spans="1:29" s="938" customFormat="1" ht="15" customHeight="1">
      <c r="A9" s="1437"/>
      <c r="B9" s="1439" t="s">
        <v>18</v>
      </c>
      <c r="C9" s="928" t="s">
        <v>147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</row>
    <row r="10" spans="1:29" s="938" customFormat="1" ht="15" customHeight="1">
      <c r="A10" s="1437"/>
      <c r="B10" s="1440"/>
      <c r="C10" s="928" t="s">
        <v>179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</row>
    <row r="11" spans="1:29" s="938" customFormat="1" ht="15" customHeight="1">
      <c r="A11" s="1437"/>
      <c r="B11" s="927" t="s">
        <v>170</v>
      </c>
      <c r="C11" s="927" t="s">
        <v>1136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</row>
    <row r="12" spans="1:29" s="938" customFormat="1" ht="15" customHeight="1">
      <c r="A12" s="1437"/>
      <c r="B12" s="927" t="s">
        <v>171</v>
      </c>
      <c r="C12" s="927" t="s">
        <v>1137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</row>
    <row r="13" spans="1:29" s="938" customFormat="1" ht="15" customHeight="1" thickBot="1">
      <c r="A13" s="1438"/>
      <c r="B13" s="1441" t="s">
        <v>48</v>
      </c>
      <c r="C13" s="1442"/>
      <c r="D13" s="934">
        <v>3769.204046333</v>
      </c>
      <c r="E13" s="934">
        <v>8439.9951775229983</v>
      </c>
      <c r="F13" s="934">
        <v>11428.128052168</v>
      </c>
      <c r="G13" s="934">
        <v>11113.947519564999</v>
      </c>
      <c r="H13" s="934">
        <v>15374.153041011001</v>
      </c>
      <c r="I13" s="934">
        <v>14101.783915508</v>
      </c>
      <c r="J13" s="934">
        <v>24338.147127856999</v>
      </c>
      <c r="K13" s="934">
        <v>14697.383584145</v>
      </c>
      <c r="L13" s="934">
        <v>10286.326512407999</v>
      </c>
      <c r="M13" s="934">
        <v>14351.659575747</v>
      </c>
      <c r="N13" s="934">
        <v>12645.905701949001</v>
      </c>
      <c r="O13" s="934">
        <v>23813.907484044001</v>
      </c>
      <c r="P13" s="934">
        <v>17390.670441861999</v>
      </c>
      <c r="Q13" s="934">
        <v>29462.514091884001</v>
      </c>
      <c r="R13" s="934">
        <v>23470.306329094998</v>
      </c>
      <c r="S13" s="934">
        <v>30885.038921081996</v>
      </c>
      <c r="T13" s="934">
        <v>17298.434836207998</v>
      </c>
      <c r="U13" s="934">
        <v>41482.730708673997</v>
      </c>
      <c r="V13" s="934">
        <v>51888.415796912996</v>
      </c>
      <c r="W13" s="934">
        <v>31403.393086679</v>
      </c>
      <c r="X13" s="934">
        <v>61833.626835036994</v>
      </c>
      <c r="Y13" s="934">
        <v>72676.655744281001</v>
      </c>
      <c r="Z13" s="934">
        <v>75309.470505450008</v>
      </c>
      <c r="AA13" s="934">
        <v>94415.089566605995</v>
      </c>
      <c r="AB13" s="934">
        <v>56289.867227032992</v>
      </c>
      <c r="AC13" s="934">
        <v>162388.610232137</v>
      </c>
    </row>
    <row r="14" spans="1:29" s="938" customFormat="1" ht="24.95" customHeight="1">
      <c r="A14" s="1443" t="s">
        <v>180</v>
      </c>
      <c r="B14" s="929" t="s">
        <v>17</v>
      </c>
      <c r="C14" s="930" t="s">
        <v>209</v>
      </c>
      <c r="D14" s="772">
        <v>8455</v>
      </c>
      <c r="E14" s="772">
        <v>18778</v>
      </c>
      <c r="F14" s="772">
        <v>18573</v>
      </c>
      <c r="G14" s="772">
        <v>16789</v>
      </c>
      <c r="H14" s="772">
        <v>21233</v>
      </c>
      <c r="I14" s="772">
        <v>21385</v>
      </c>
      <c r="J14" s="772">
        <v>38301</v>
      </c>
      <c r="K14" s="772">
        <v>22141</v>
      </c>
      <c r="L14" s="772">
        <v>22789</v>
      </c>
      <c r="M14" s="772">
        <v>30592</v>
      </c>
      <c r="N14" s="772">
        <v>23191</v>
      </c>
      <c r="O14" s="772">
        <v>41919</v>
      </c>
      <c r="P14" s="772">
        <v>31164</v>
      </c>
      <c r="Q14" s="772">
        <v>49503</v>
      </c>
      <c r="R14" s="772">
        <v>46437</v>
      </c>
      <c r="S14" s="772">
        <v>63296</v>
      </c>
      <c r="T14" s="772">
        <v>35306</v>
      </c>
      <c r="U14" s="772">
        <v>74246</v>
      </c>
      <c r="V14" s="772">
        <v>104132</v>
      </c>
      <c r="W14" s="772">
        <v>80336</v>
      </c>
      <c r="X14" s="772">
        <v>118483</v>
      </c>
      <c r="Y14" s="772">
        <v>155149</v>
      </c>
      <c r="Z14" s="772">
        <v>152303</v>
      </c>
      <c r="AA14" s="772">
        <v>180361</v>
      </c>
      <c r="AB14" s="772">
        <v>128594</v>
      </c>
      <c r="AC14" s="772">
        <v>446866</v>
      </c>
    </row>
    <row r="15" spans="1:29" s="938" customFormat="1" ht="15" customHeight="1">
      <c r="A15" s="1437"/>
      <c r="B15" s="1439" t="s">
        <v>18</v>
      </c>
      <c r="C15" s="928" t="s">
        <v>147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</row>
    <row r="16" spans="1:29" s="938" customFormat="1" ht="15" customHeight="1">
      <c r="A16" s="1437"/>
      <c r="B16" s="1440"/>
      <c r="C16" s="928" t="s">
        <v>179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</row>
    <row r="17" spans="1:29" s="938" customFormat="1" ht="15" customHeight="1">
      <c r="A17" s="1437"/>
      <c r="B17" s="927" t="s">
        <v>170</v>
      </c>
      <c r="C17" s="927" t="s">
        <v>1136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</row>
    <row r="18" spans="1:29" s="938" customFormat="1" ht="15" customHeight="1">
      <c r="A18" s="1437"/>
      <c r="B18" s="927" t="s">
        <v>171</v>
      </c>
      <c r="C18" s="927" t="s">
        <v>1137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</row>
    <row r="19" spans="1:29" s="938" customFormat="1" ht="15" customHeight="1" thickBot="1">
      <c r="A19" s="1438"/>
      <c r="B19" s="1441" t="s">
        <v>48</v>
      </c>
      <c r="C19" s="1442"/>
      <c r="D19" s="934">
        <v>22350</v>
      </c>
      <c r="E19" s="934">
        <v>47250</v>
      </c>
      <c r="F19" s="934">
        <v>60972</v>
      </c>
      <c r="G19" s="934">
        <v>56103</v>
      </c>
      <c r="H19" s="934">
        <v>107485</v>
      </c>
      <c r="I19" s="934">
        <v>108195</v>
      </c>
      <c r="J19" s="934">
        <v>121058</v>
      </c>
      <c r="K19" s="934">
        <v>77765</v>
      </c>
      <c r="L19" s="934">
        <v>70295</v>
      </c>
      <c r="M19" s="934">
        <v>83992</v>
      </c>
      <c r="N19" s="934">
        <v>79665</v>
      </c>
      <c r="O19" s="934">
        <v>113243</v>
      </c>
      <c r="P19" s="934">
        <v>84001</v>
      </c>
      <c r="Q19" s="934">
        <v>136027</v>
      </c>
      <c r="R19" s="934">
        <v>107978</v>
      </c>
      <c r="S19" s="934">
        <v>130536</v>
      </c>
      <c r="T19" s="934">
        <v>85735</v>
      </c>
      <c r="U19" s="934">
        <v>133617</v>
      </c>
      <c r="V19" s="934">
        <v>167475</v>
      </c>
      <c r="W19" s="934">
        <v>133094</v>
      </c>
      <c r="X19" s="934">
        <v>191466</v>
      </c>
      <c r="Y19" s="934">
        <v>251243</v>
      </c>
      <c r="Z19" s="934">
        <v>253818</v>
      </c>
      <c r="AA19" s="934">
        <v>348126</v>
      </c>
      <c r="AB19" s="934">
        <v>296391</v>
      </c>
      <c r="AC19" s="934">
        <v>1102235</v>
      </c>
    </row>
    <row r="20" spans="1:29" s="938" customFormat="1" ht="15" customHeight="1" thickBot="1">
      <c r="A20" s="1444" t="s">
        <v>48</v>
      </c>
      <c r="B20" s="1445"/>
      <c r="C20" s="888" t="s">
        <v>178</v>
      </c>
      <c r="D20" s="890">
        <v>331934.44899999996</v>
      </c>
      <c r="E20" s="890">
        <v>751116.59400000004</v>
      </c>
      <c r="F20" s="890">
        <v>889911.60800000001</v>
      </c>
      <c r="G20" s="890">
        <v>802259.57699999993</v>
      </c>
      <c r="H20" s="890">
        <v>1096421.8260000001</v>
      </c>
      <c r="I20" s="890">
        <v>1013730.816</v>
      </c>
      <c r="J20" s="890">
        <v>2272810.1629999997</v>
      </c>
      <c r="K20" s="890">
        <v>1071061.3970000001</v>
      </c>
      <c r="L20" s="890">
        <v>852806.45600000001</v>
      </c>
      <c r="M20" s="890">
        <v>1372340.544</v>
      </c>
      <c r="N20" s="890">
        <v>936129.02599999995</v>
      </c>
      <c r="O20" s="890">
        <v>2140492.5290000001</v>
      </c>
      <c r="P20" s="890">
        <v>1467238.273</v>
      </c>
      <c r="Q20" s="890">
        <v>2437306.6230000001</v>
      </c>
      <c r="R20" s="890">
        <v>1927615.6730000002</v>
      </c>
      <c r="S20" s="890">
        <v>3288472.8090000004</v>
      </c>
      <c r="T20" s="890">
        <v>1475265.9209999999</v>
      </c>
      <c r="U20" s="890">
        <v>4426815.574000001</v>
      </c>
      <c r="V20" s="890">
        <v>6051919.6809999989</v>
      </c>
      <c r="W20" s="890">
        <v>3904125.0440000002</v>
      </c>
      <c r="X20" s="890">
        <v>15357894.287999999</v>
      </c>
      <c r="Y20" s="890">
        <v>6801751.8710000003</v>
      </c>
      <c r="Z20" s="890">
        <v>6892267.051</v>
      </c>
      <c r="AA20" s="890">
        <v>9078830.6260000002</v>
      </c>
      <c r="AB20" s="890">
        <v>4385093.358</v>
      </c>
      <c r="AC20" s="890">
        <v>10408651.773</v>
      </c>
    </row>
    <row r="21" spans="1:29" s="938" customFormat="1" ht="15" customHeight="1" thickBot="1">
      <c r="A21" s="1444"/>
      <c r="B21" s="1445"/>
      <c r="C21" s="813" t="s">
        <v>31</v>
      </c>
      <c r="D21" s="628">
        <v>3769.204046333</v>
      </c>
      <c r="E21" s="628">
        <v>8439.9951775229983</v>
      </c>
      <c r="F21" s="628">
        <v>11428.128052168</v>
      </c>
      <c r="G21" s="628">
        <v>11113.947519564999</v>
      </c>
      <c r="H21" s="628">
        <v>15374.153041011001</v>
      </c>
      <c r="I21" s="628">
        <v>14101.783915508</v>
      </c>
      <c r="J21" s="628">
        <v>24338.147127856999</v>
      </c>
      <c r="K21" s="628">
        <v>14697.383584145</v>
      </c>
      <c r="L21" s="628">
        <v>10286.326512407999</v>
      </c>
      <c r="M21" s="628">
        <v>14351.659575747</v>
      </c>
      <c r="N21" s="628">
        <v>12645.905701949001</v>
      </c>
      <c r="O21" s="628">
        <v>23813.907484044001</v>
      </c>
      <c r="P21" s="628">
        <v>17390.670441861999</v>
      </c>
      <c r="Q21" s="628">
        <v>29462.514091884001</v>
      </c>
      <c r="R21" s="628">
        <v>23470.306329094998</v>
      </c>
      <c r="S21" s="628">
        <v>30885.038921081996</v>
      </c>
      <c r="T21" s="628">
        <v>17298.434836207998</v>
      </c>
      <c r="U21" s="628">
        <v>41482.730708673997</v>
      </c>
      <c r="V21" s="628">
        <v>51888.415796912996</v>
      </c>
      <c r="W21" s="628">
        <v>31403.393086679</v>
      </c>
      <c r="X21" s="628">
        <v>61833.626835036994</v>
      </c>
      <c r="Y21" s="628">
        <v>72676.655744281001</v>
      </c>
      <c r="Z21" s="628">
        <v>75309.470505450008</v>
      </c>
      <c r="AA21" s="628">
        <v>94415.089566605995</v>
      </c>
      <c r="AB21" s="628">
        <v>56289.867227032992</v>
      </c>
      <c r="AC21" s="628">
        <v>162388.610232137</v>
      </c>
    </row>
    <row r="22" spans="1:29" s="938" customFormat="1" ht="15" customHeight="1" thickBot="1">
      <c r="A22" s="1444"/>
      <c r="B22" s="1445"/>
      <c r="C22" s="931" t="s">
        <v>180</v>
      </c>
      <c r="D22" s="935">
        <v>22350</v>
      </c>
      <c r="E22" s="935">
        <v>47250</v>
      </c>
      <c r="F22" s="935">
        <v>60972</v>
      </c>
      <c r="G22" s="935">
        <v>56103</v>
      </c>
      <c r="H22" s="935">
        <v>107485</v>
      </c>
      <c r="I22" s="935">
        <v>108195</v>
      </c>
      <c r="J22" s="935">
        <v>121058</v>
      </c>
      <c r="K22" s="935">
        <v>77765</v>
      </c>
      <c r="L22" s="935">
        <v>70295</v>
      </c>
      <c r="M22" s="935">
        <v>83992</v>
      </c>
      <c r="N22" s="935">
        <v>79665</v>
      </c>
      <c r="O22" s="935">
        <v>113243</v>
      </c>
      <c r="P22" s="935">
        <v>84001</v>
      </c>
      <c r="Q22" s="935">
        <v>136027</v>
      </c>
      <c r="R22" s="935">
        <v>107978</v>
      </c>
      <c r="S22" s="935">
        <v>130536</v>
      </c>
      <c r="T22" s="935">
        <v>85735</v>
      </c>
      <c r="U22" s="935">
        <v>133617</v>
      </c>
      <c r="V22" s="935">
        <v>167475</v>
      </c>
      <c r="W22" s="935">
        <v>133094</v>
      </c>
      <c r="X22" s="935">
        <v>191466</v>
      </c>
      <c r="Y22" s="935">
        <v>251243</v>
      </c>
      <c r="Z22" s="935">
        <v>253818</v>
      </c>
      <c r="AA22" s="935">
        <v>348126</v>
      </c>
      <c r="AB22" s="935">
        <v>296391</v>
      </c>
      <c r="AC22" s="935">
        <v>1102235</v>
      </c>
    </row>
    <row r="23" spans="1:29" s="938" customFormat="1" ht="15" customHeight="1" thickBot="1">
      <c r="A23" s="1446" t="s">
        <v>172</v>
      </c>
      <c r="B23" s="1447"/>
      <c r="C23" s="932" t="s">
        <v>178</v>
      </c>
      <c r="D23" s="936">
        <v>22128.963266666666</v>
      </c>
      <c r="E23" s="936">
        <v>34141.663363636362</v>
      </c>
      <c r="F23" s="936">
        <v>49439.533777777775</v>
      </c>
      <c r="G23" s="936">
        <v>38202.837</v>
      </c>
      <c r="H23" s="936">
        <v>49837.355727272734</v>
      </c>
      <c r="I23" s="936">
        <v>50686.540800000002</v>
      </c>
      <c r="J23" s="936">
        <v>103309.55286363635</v>
      </c>
      <c r="K23" s="936">
        <v>53553.069850000007</v>
      </c>
      <c r="L23" s="936">
        <v>44884.550315789471</v>
      </c>
      <c r="M23" s="936">
        <v>62379.115636363633</v>
      </c>
      <c r="N23" s="936">
        <v>46806.451300000001</v>
      </c>
      <c r="O23" s="936">
        <v>107024.62645000001</v>
      </c>
      <c r="P23" s="936">
        <v>91702.392062500003</v>
      </c>
      <c r="Q23" s="936">
        <v>110786.66468181819</v>
      </c>
      <c r="R23" s="936">
        <v>107089.75961111112</v>
      </c>
      <c r="S23" s="936">
        <v>149476.0367727273</v>
      </c>
      <c r="T23" s="936">
        <v>73763.29604999999</v>
      </c>
      <c r="U23" s="936">
        <v>221340.77870000005</v>
      </c>
      <c r="V23" s="936">
        <v>288186.65147619043</v>
      </c>
      <c r="W23" s="936">
        <v>216895.8357777778</v>
      </c>
      <c r="X23" s="936">
        <v>731328.29942857136</v>
      </c>
      <c r="Y23" s="936">
        <v>323892.94623809523</v>
      </c>
      <c r="Z23" s="936">
        <v>344613.35255000001</v>
      </c>
      <c r="AA23" s="936">
        <v>477833.19084210525</v>
      </c>
      <c r="AB23" s="936">
        <v>257946.66811764706</v>
      </c>
      <c r="AC23" s="936">
        <v>452550.07708695653</v>
      </c>
    </row>
    <row r="24" spans="1:29" s="938" customFormat="1" ht="15" customHeight="1" thickBot="1">
      <c r="A24" s="1446"/>
      <c r="B24" s="1447"/>
      <c r="C24" s="885" t="s">
        <v>31</v>
      </c>
      <c r="D24" s="887">
        <v>251.28026975553334</v>
      </c>
      <c r="E24" s="887">
        <v>383.63614443286355</v>
      </c>
      <c r="F24" s="887">
        <v>634.89600289822226</v>
      </c>
      <c r="G24" s="887">
        <v>529.23559616976183</v>
      </c>
      <c r="H24" s="887">
        <v>698.82513822777275</v>
      </c>
      <c r="I24" s="887">
        <v>705.08919577539996</v>
      </c>
      <c r="J24" s="887">
        <v>1106.2794149025908</v>
      </c>
      <c r="K24" s="887">
        <v>734.86917920725</v>
      </c>
      <c r="L24" s="887">
        <v>541.38560591621047</v>
      </c>
      <c r="M24" s="887">
        <v>652.34816253395456</v>
      </c>
      <c r="N24" s="887">
        <v>632.29528509745001</v>
      </c>
      <c r="O24" s="887">
        <v>1190.6953742022001</v>
      </c>
      <c r="P24" s="887">
        <v>1086.916902616375</v>
      </c>
      <c r="Q24" s="887">
        <v>1339.2051859947273</v>
      </c>
      <c r="R24" s="887">
        <v>1303.9059071719444</v>
      </c>
      <c r="S24" s="887">
        <v>1403.8654055037271</v>
      </c>
      <c r="T24" s="887">
        <v>864.92174181039991</v>
      </c>
      <c r="U24" s="887">
        <v>2074.1365354336999</v>
      </c>
      <c r="V24" s="887">
        <v>2470.8769427101424</v>
      </c>
      <c r="W24" s="887">
        <v>1744.6329492599443</v>
      </c>
      <c r="X24" s="887">
        <v>2944.4584207160474</v>
      </c>
      <c r="Y24" s="887">
        <v>3460.7931306800479</v>
      </c>
      <c r="Z24" s="887">
        <v>3765.4735252725004</v>
      </c>
      <c r="AA24" s="887">
        <v>4969.2152403476839</v>
      </c>
      <c r="AB24" s="887">
        <v>3311.1686604137053</v>
      </c>
      <c r="AC24" s="887">
        <v>7060.3743579189995</v>
      </c>
    </row>
    <row r="25" spans="1:29" s="938" customFormat="1" ht="15" customHeight="1" thickBot="1">
      <c r="A25" s="1446"/>
      <c r="B25" s="1447"/>
      <c r="C25" s="891" t="s">
        <v>180</v>
      </c>
      <c r="D25" s="893">
        <v>1490</v>
      </c>
      <c r="E25" s="893">
        <v>2147.7272727272725</v>
      </c>
      <c r="F25" s="893">
        <v>3387.3333333333335</v>
      </c>
      <c r="G25" s="893">
        <v>2671.5714285714284</v>
      </c>
      <c r="H25" s="893">
        <v>4885.681818181818</v>
      </c>
      <c r="I25" s="893">
        <v>5409.75</v>
      </c>
      <c r="J25" s="893">
        <v>5502.636363636364</v>
      </c>
      <c r="K25" s="893">
        <v>3888.25</v>
      </c>
      <c r="L25" s="893">
        <v>3699.7368421052633</v>
      </c>
      <c r="M25" s="893">
        <v>3817.818181818182</v>
      </c>
      <c r="N25" s="893">
        <v>3983.25</v>
      </c>
      <c r="O25" s="893">
        <v>5662.15</v>
      </c>
      <c r="P25" s="893">
        <v>5250.0625</v>
      </c>
      <c r="Q25" s="893">
        <v>6183.045454545455</v>
      </c>
      <c r="R25" s="893">
        <v>5998.7777777777774</v>
      </c>
      <c r="S25" s="893">
        <v>5933.454545454545</v>
      </c>
      <c r="T25" s="893">
        <v>4286.75</v>
      </c>
      <c r="U25" s="893">
        <v>6680.85</v>
      </c>
      <c r="V25" s="893">
        <v>7975</v>
      </c>
      <c r="W25" s="893">
        <v>7394.1111111111113</v>
      </c>
      <c r="X25" s="893">
        <v>9117.4285714285706</v>
      </c>
      <c r="Y25" s="893">
        <v>11963.952380952382</v>
      </c>
      <c r="Z25" s="893">
        <v>12690.9</v>
      </c>
      <c r="AA25" s="893">
        <v>18322.42105263158</v>
      </c>
      <c r="AB25" s="893">
        <v>17434.764705882353</v>
      </c>
      <c r="AC25" s="893">
        <v>47923.260869565216</v>
      </c>
    </row>
    <row r="26" spans="1:29" s="938" customFormat="1" ht="15" customHeight="1">
      <c r="A26" s="2"/>
      <c r="B26" s="2"/>
      <c r="C26" s="933" t="s">
        <v>337</v>
      </c>
      <c r="D26" s="937">
        <v>15</v>
      </c>
      <c r="E26" s="937">
        <v>22</v>
      </c>
      <c r="F26" s="937">
        <v>18</v>
      </c>
      <c r="G26" s="937">
        <v>21</v>
      </c>
      <c r="H26" s="937">
        <v>22</v>
      </c>
      <c r="I26" s="937">
        <v>20</v>
      </c>
      <c r="J26" s="937">
        <v>22</v>
      </c>
      <c r="K26" s="937">
        <v>20</v>
      </c>
      <c r="L26" s="937">
        <v>19</v>
      </c>
      <c r="M26" s="937">
        <v>22</v>
      </c>
      <c r="N26" s="937">
        <v>20</v>
      </c>
      <c r="O26" s="937">
        <v>20</v>
      </c>
      <c r="P26" s="937">
        <v>16</v>
      </c>
      <c r="Q26" s="937">
        <v>22</v>
      </c>
      <c r="R26" s="937">
        <v>18</v>
      </c>
      <c r="S26" s="937">
        <v>22</v>
      </c>
      <c r="T26" s="937">
        <v>20</v>
      </c>
      <c r="U26" s="937">
        <v>20</v>
      </c>
      <c r="V26" s="937">
        <v>21</v>
      </c>
      <c r="W26" s="937">
        <v>18</v>
      </c>
      <c r="X26" s="937">
        <v>21</v>
      </c>
      <c r="Y26" s="937">
        <v>21</v>
      </c>
      <c r="Z26" s="937">
        <v>20</v>
      </c>
      <c r="AA26" s="937">
        <v>19</v>
      </c>
      <c r="AB26" s="937">
        <v>17</v>
      </c>
      <c r="AC26" s="937">
        <v>23</v>
      </c>
    </row>
    <row r="28" spans="1:29" ht="15.75" thickBot="1"/>
    <row r="29" spans="1:29" ht="38.25" thickBot="1">
      <c r="A29" s="1461"/>
      <c r="B29" s="1278" t="s">
        <v>19</v>
      </c>
      <c r="C29" s="1278" t="s">
        <v>1782</v>
      </c>
      <c r="D29" s="1229" t="s">
        <v>231</v>
      </c>
      <c r="E29" s="1229"/>
      <c r="F29" s="1300"/>
      <c r="G29" s="423" t="s">
        <v>2300</v>
      </c>
      <c r="H29" s="1448" t="s">
        <v>232</v>
      </c>
      <c r="I29" s="1229"/>
    </row>
    <row r="30" spans="1:29" ht="45">
      <c r="A30" s="1462"/>
      <c r="B30" s="1279"/>
      <c r="C30" s="1279"/>
      <c r="D30" s="553" t="s">
        <v>2420</v>
      </c>
      <c r="E30" s="553" t="s">
        <v>2197</v>
      </c>
      <c r="F30" s="553" t="s">
        <v>2424</v>
      </c>
      <c r="G30" s="939" t="s">
        <v>2425</v>
      </c>
      <c r="H30" s="219" t="s">
        <v>2296</v>
      </c>
      <c r="I30" s="554" t="s">
        <v>334</v>
      </c>
    </row>
    <row r="31" spans="1:29" ht="17.25" customHeight="1">
      <c r="A31" s="1283" t="s">
        <v>2302</v>
      </c>
      <c r="B31" s="343" t="s">
        <v>17</v>
      </c>
      <c r="C31" s="945" t="s">
        <v>1135</v>
      </c>
      <c r="D31" s="940">
        <v>6424490.9400000004</v>
      </c>
      <c r="E31" s="183">
        <v>2802337.2239999999</v>
      </c>
      <c r="F31" s="940">
        <v>1591942.0279999999</v>
      </c>
      <c r="G31" s="941">
        <v>9226828.1640000008</v>
      </c>
      <c r="H31" s="429">
        <v>1.2925474082772275</v>
      </c>
      <c r="I31" s="428">
        <v>3.0356312145808868</v>
      </c>
    </row>
    <row r="32" spans="1:29" ht="17.25">
      <c r="A32" s="1283"/>
      <c r="B32" s="343" t="s">
        <v>18</v>
      </c>
      <c r="C32" s="945" t="s">
        <v>147</v>
      </c>
      <c r="D32" s="940">
        <v>3753216.4589999998</v>
      </c>
      <c r="E32" s="183">
        <v>1463281.317</v>
      </c>
      <c r="F32" s="940">
        <v>737514.26699999999</v>
      </c>
      <c r="G32" s="941">
        <v>5216497.7759999996</v>
      </c>
      <c r="H32" s="429">
        <v>1.5649315790450973</v>
      </c>
      <c r="I32" s="428">
        <v>4.089008615747904</v>
      </c>
    </row>
    <row r="33" spans="1:9" ht="17.25">
      <c r="A33" s="1283"/>
      <c r="B33" s="343" t="s">
        <v>170</v>
      </c>
      <c r="C33" s="945" t="s">
        <v>1136</v>
      </c>
      <c r="D33" s="940">
        <v>217924.44899999999</v>
      </c>
      <c r="E33" s="940">
        <v>63088.711000000003</v>
      </c>
      <c r="F33" s="940">
        <v>103750.841</v>
      </c>
      <c r="G33" s="941">
        <v>281013.15999999997</v>
      </c>
      <c r="H33" s="429">
        <v>2.4542542642850949</v>
      </c>
      <c r="I33" s="428">
        <v>1.1004595904914156</v>
      </c>
    </row>
    <row r="34" spans="1:9" ht="18" thickBot="1">
      <c r="A34" s="1285"/>
      <c r="B34" s="383" t="s">
        <v>171</v>
      </c>
      <c r="C34" s="946" t="s">
        <v>1137</v>
      </c>
      <c r="D34" s="942">
        <v>13019.924999999999</v>
      </c>
      <c r="E34" s="183">
        <v>56386.106</v>
      </c>
      <c r="F34" s="942">
        <v>4099.4870000000001</v>
      </c>
      <c r="G34" s="943">
        <v>69406.031000000003</v>
      </c>
      <c r="H34" s="493">
        <v>-0.7690933826854438</v>
      </c>
      <c r="I34" s="492">
        <v>2.1759888493365143</v>
      </c>
    </row>
    <row r="35" spans="1:9" ht="17.25" customHeight="1">
      <c r="A35" s="1281" t="s">
        <v>2301</v>
      </c>
      <c r="B35" s="343" t="s">
        <v>17</v>
      </c>
      <c r="C35" s="945" t="s">
        <v>1135</v>
      </c>
      <c r="D35" s="940">
        <v>73413.379161944002</v>
      </c>
      <c r="E35" s="944">
        <v>29268.775790981999</v>
      </c>
      <c r="F35" s="940">
        <v>14319.145159371999</v>
      </c>
      <c r="G35" s="941">
        <v>102682.15495292601</v>
      </c>
      <c r="H35" s="429">
        <v>1.5082490530595885</v>
      </c>
      <c r="I35" s="428">
        <v>4.1269386785910429</v>
      </c>
    </row>
    <row r="36" spans="1:9" ht="17.25">
      <c r="A36" s="1283"/>
      <c r="B36" s="343" t="s">
        <v>18</v>
      </c>
      <c r="C36" s="945" t="s">
        <v>147</v>
      </c>
      <c r="D36" s="940">
        <v>81810.198923093994</v>
      </c>
      <c r="E36" s="940">
        <v>24451.574106167998</v>
      </c>
      <c r="F36" s="940">
        <v>12681.049628949</v>
      </c>
      <c r="G36" s="941">
        <v>106261.773029262</v>
      </c>
      <c r="H36" s="429">
        <v>2.3458050008509299</v>
      </c>
      <c r="I36" s="428">
        <v>5.451374398561863</v>
      </c>
    </row>
    <row r="37" spans="1:9" ht="17.25">
      <c r="A37" s="1283"/>
      <c r="B37" s="343" t="s">
        <v>170</v>
      </c>
      <c r="C37" s="945" t="s">
        <v>1136</v>
      </c>
      <c r="D37" s="940">
        <v>7094.932748749</v>
      </c>
      <c r="E37" s="940">
        <v>2276.812682881</v>
      </c>
      <c r="F37" s="940">
        <v>2444.73655242</v>
      </c>
      <c r="G37" s="941">
        <v>9371.7454316299991</v>
      </c>
      <c r="H37" s="429">
        <v>2.1161688451995611</v>
      </c>
      <c r="I37" s="428">
        <v>1.9021256878275312</v>
      </c>
    </row>
    <row r="38" spans="1:9" ht="18" thickBot="1">
      <c r="A38" s="1285"/>
      <c r="B38" s="383" t="s">
        <v>171</v>
      </c>
      <c r="C38" s="946" t="s">
        <v>1137</v>
      </c>
      <c r="D38" s="942">
        <v>70.099398350000001</v>
      </c>
      <c r="E38" s="942">
        <v>292.704647002</v>
      </c>
      <c r="F38" s="942">
        <v>17.582751142999999</v>
      </c>
      <c r="G38" s="943">
        <v>362.804045352</v>
      </c>
      <c r="H38" s="493">
        <v>-0.76051149488746916</v>
      </c>
      <c r="I38" s="492">
        <v>2.9868276460198775</v>
      </c>
    </row>
    <row r="39" spans="1:9" ht="21">
      <c r="A39" s="1281" t="s">
        <v>180</v>
      </c>
      <c r="B39" s="343" t="s">
        <v>17</v>
      </c>
      <c r="C39" s="945" t="s">
        <v>1135</v>
      </c>
      <c r="D39" s="940">
        <v>446866</v>
      </c>
      <c r="E39" s="944">
        <v>128594</v>
      </c>
      <c r="F39" s="940">
        <v>49503</v>
      </c>
      <c r="G39" s="941">
        <v>575460</v>
      </c>
      <c r="H39" s="429">
        <v>2.475014386363283</v>
      </c>
      <c r="I39" s="428">
        <v>8.027048865725309</v>
      </c>
    </row>
    <row r="40" spans="1:9" ht="17.25">
      <c r="A40" s="1283"/>
      <c r="B40" s="343" t="s">
        <v>18</v>
      </c>
      <c r="C40" s="945" t="s">
        <v>147</v>
      </c>
      <c r="D40" s="940">
        <v>540855</v>
      </c>
      <c r="E40" s="940">
        <v>105309</v>
      </c>
      <c r="F40" s="940">
        <v>31306</v>
      </c>
      <c r="G40" s="941">
        <v>646164</v>
      </c>
      <c r="H40" s="429">
        <v>4.1358858217246386</v>
      </c>
      <c r="I40" s="428">
        <v>16.276400689963584</v>
      </c>
    </row>
    <row r="41" spans="1:9" ht="17.25">
      <c r="A41" s="1283"/>
      <c r="B41" s="343" t="s">
        <v>170</v>
      </c>
      <c r="C41" s="945" t="s">
        <v>1136</v>
      </c>
      <c r="D41" s="940">
        <v>114507</v>
      </c>
      <c r="E41" s="940">
        <v>62475</v>
      </c>
      <c r="F41" s="940">
        <v>55214</v>
      </c>
      <c r="G41" s="941">
        <v>176982</v>
      </c>
      <c r="H41" s="429">
        <v>0.83284513805522198</v>
      </c>
      <c r="I41" s="428">
        <v>1.0738761908211685</v>
      </c>
    </row>
    <row r="42" spans="1:9" ht="18" thickBot="1">
      <c r="A42" s="1285"/>
      <c r="B42" s="383" t="s">
        <v>171</v>
      </c>
      <c r="C42" s="946" t="s">
        <v>1137</v>
      </c>
      <c r="D42" s="942">
        <v>7</v>
      </c>
      <c r="E42" s="942">
        <v>13</v>
      </c>
      <c r="F42" s="942">
        <v>4</v>
      </c>
      <c r="G42" s="943">
        <v>20</v>
      </c>
      <c r="H42" s="493">
        <v>-0.46153846153846156</v>
      </c>
      <c r="I42" s="492">
        <v>0.75</v>
      </c>
    </row>
    <row r="43" spans="1:9" ht="17.25">
      <c r="A43" s="1449" t="s">
        <v>48</v>
      </c>
      <c r="B43" s="1450"/>
      <c r="C43" s="947" t="s">
        <v>2231</v>
      </c>
      <c r="D43" s="948">
        <v>10408651.773</v>
      </c>
      <c r="E43" s="949">
        <v>4385093.358</v>
      </c>
      <c r="F43" s="948">
        <v>2437306.6230000001</v>
      </c>
      <c r="G43" s="950">
        <v>14793745.131000001</v>
      </c>
      <c r="H43" s="951">
        <v>1.3736442814862415</v>
      </c>
      <c r="I43" s="952">
        <v>3.2705549128604652</v>
      </c>
    </row>
    <row r="44" spans="1:9" ht="17.25">
      <c r="A44" s="1451"/>
      <c r="B44" s="1452"/>
      <c r="C44" s="947" t="s">
        <v>2299</v>
      </c>
      <c r="D44" s="948">
        <v>162388.610232137</v>
      </c>
      <c r="E44" s="948">
        <v>56289.867227032992</v>
      </c>
      <c r="F44" s="948">
        <v>29462.514091884001</v>
      </c>
      <c r="G44" s="950">
        <v>218678.47745916998</v>
      </c>
      <c r="H44" s="951">
        <v>1.8848639769779116</v>
      </c>
      <c r="I44" s="952">
        <v>4.5117024204282004</v>
      </c>
    </row>
    <row r="45" spans="1:9" ht="18" thickBot="1">
      <c r="A45" s="1453"/>
      <c r="B45" s="1454"/>
      <c r="C45" s="953" t="s">
        <v>180</v>
      </c>
      <c r="D45" s="954">
        <v>1102235</v>
      </c>
      <c r="E45" s="954">
        <v>296391</v>
      </c>
      <c r="F45" s="954">
        <v>136027</v>
      </c>
      <c r="G45" s="955">
        <v>1398626</v>
      </c>
      <c r="H45" s="956">
        <v>2.7188544861348691</v>
      </c>
      <c r="I45" s="957">
        <v>7.1030604218280189</v>
      </c>
    </row>
    <row r="46" spans="1:9" ht="16.5" customHeight="1">
      <c r="A46" s="1455" t="s">
        <v>172</v>
      </c>
      <c r="B46" s="1456"/>
      <c r="C46" s="958" t="s">
        <v>2231</v>
      </c>
      <c r="D46" s="959">
        <v>452550.07708695653</v>
      </c>
      <c r="E46" s="960">
        <v>257946.66811764706</v>
      </c>
      <c r="F46" s="959">
        <v>110786.66468181819</v>
      </c>
      <c r="G46" s="961">
        <v>710496.74520460353</v>
      </c>
      <c r="H46" s="962">
        <v>0.75443272979417864</v>
      </c>
      <c r="I46" s="963">
        <v>3.0848786123013143</v>
      </c>
    </row>
    <row r="47" spans="1:9" ht="17.25">
      <c r="A47" s="1457"/>
      <c r="B47" s="1458"/>
      <c r="C47" s="958" t="s">
        <v>2299</v>
      </c>
      <c r="D47" s="959">
        <v>7060.3743579189995</v>
      </c>
      <c r="E47" s="959">
        <v>3311.1686604137053</v>
      </c>
      <c r="F47" s="959">
        <v>1339.2051859947273</v>
      </c>
      <c r="G47" s="961">
        <v>10371.543018332704</v>
      </c>
      <c r="H47" s="962">
        <v>1.1322907655923693</v>
      </c>
      <c r="I47" s="963">
        <v>4.2720631847574086</v>
      </c>
    </row>
    <row r="48" spans="1:9" ht="18" thickBot="1">
      <c r="A48" s="1459"/>
      <c r="B48" s="1460"/>
      <c r="C48" s="964" t="s">
        <v>180</v>
      </c>
      <c r="D48" s="965">
        <v>47923.260869565216</v>
      </c>
      <c r="E48" s="965">
        <v>17434.764705882353</v>
      </c>
      <c r="F48" s="965">
        <v>6183.045454545455</v>
      </c>
      <c r="G48" s="966">
        <v>65358.025575447566</v>
      </c>
      <c r="H48" s="967">
        <v>1.7487185332301207</v>
      </c>
      <c r="I48" s="968">
        <v>6.7507534469659305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A14"/>
  <sheetViews>
    <sheetView rightToLeft="1" workbookViewId="0">
      <pane xSplit="1" topLeftCell="G1" activePane="topRight" state="frozen"/>
      <selection pane="topRight" activeCell="G20" sqref="G20"/>
    </sheetView>
  </sheetViews>
  <sheetFormatPr defaultColWidth="9.140625" defaultRowHeight="15"/>
  <cols>
    <col min="1" max="1" width="30" style="70" customWidth="1"/>
    <col min="2" max="2" width="15.28515625" style="70" customWidth="1"/>
    <col min="3" max="3" width="14" style="70" customWidth="1"/>
    <col min="4" max="26" width="9.5703125" style="70" customWidth="1"/>
    <col min="27" max="16384" width="9.140625" style="70"/>
  </cols>
  <sheetData>
    <row r="1" spans="1:27">
      <c r="A1" s="83"/>
      <c r="B1" s="1005" t="s">
        <v>297</v>
      </c>
      <c r="C1" s="1005" t="s">
        <v>298</v>
      </c>
      <c r="D1" s="1005" t="s">
        <v>299</v>
      </c>
      <c r="E1" s="1005" t="s">
        <v>300</v>
      </c>
      <c r="F1" s="1005" t="s">
        <v>301</v>
      </c>
      <c r="G1" s="1005" t="s">
        <v>302</v>
      </c>
      <c r="H1" s="1005" t="s">
        <v>303</v>
      </c>
      <c r="I1" s="1005" t="s">
        <v>304</v>
      </c>
      <c r="J1" s="1005" t="s">
        <v>305</v>
      </c>
      <c r="K1" s="1005" t="s">
        <v>306</v>
      </c>
      <c r="L1" s="1005" t="s">
        <v>307</v>
      </c>
      <c r="M1" s="1005" t="s">
        <v>308</v>
      </c>
      <c r="N1" s="1005" t="s">
        <v>283</v>
      </c>
      <c r="O1" s="1005" t="s">
        <v>1515</v>
      </c>
      <c r="P1" s="1005" t="s">
        <v>1555</v>
      </c>
      <c r="Q1" s="1005" t="s">
        <v>1642</v>
      </c>
      <c r="R1" s="1005" t="s">
        <v>1647</v>
      </c>
      <c r="S1" s="1005" t="s">
        <v>1737</v>
      </c>
      <c r="T1" s="1005" t="s">
        <v>1760</v>
      </c>
      <c r="U1" s="1005" t="s">
        <v>1826</v>
      </c>
      <c r="V1" s="1005" t="s">
        <v>1962</v>
      </c>
      <c r="W1" s="1005" t="s">
        <v>2011</v>
      </c>
      <c r="X1" s="1005" t="s">
        <v>1977</v>
      </c>
      <c r="Y1" s="1005" t="s">
        <v>2191</v>
      </c>
      <c r="Z1" s="1005" t="s">
        <v>2411</v>
      </c>
      <c r="AA1" s="1005" t="s">
        <v>2878</v>
      </c>
    </row>
    <row r="2" spans="1:27">
      <c r="A2" s="1004" t="s">
        <v>309</v>
      </c>
      <c r="B2" s="861">
        <v>82</v>
      </c>
      <c r="C2" s="861">
        <v>81</v>
      </c>
      <c r="D2" s="861">
        <v>77</v>
      </c>
      <c r="E2" s="861">
        <v>76</v>
      </c>
      <c r="F2" s="861">
        <v>76</v>
      </c>
      <c r="G2" s="861">
        <v>70</v>
      </c>
      <c r="H2" s="861">
        <v>71</v>
      </c>
      <c r="I2" s="861">
        <v>71</v>
      </c>
      <c r="J2" s="861">
        <v>71</v>
      </c>
      <c r="K2" s="861">
        <v>69</v>
      </c>
      <c r="L2" s="861">
        <v>69</v>
      </c>
      <c r="M2" s="861">
        <v>69</v>
      </c>
      <c r="N2" s="861">
        <v>68</v>
      </c>
      <c r="O2" s="861">
        <v>67</v>
      </c>
      <c r="P2" s="861">
        <v>66</v>
      </c>
      <c r="Q2" s="861">
        <v>66</v>
      </c>
      <c r="R2" s="861">
        <v>67</v>
      </c>
      <c r="S2" s="861">
        <v>66</v>
      </c>
      <c r="T2" s="861">
        <v>65</v>
      </c>
      <c r="U2" s="861">
        <v>65</v>
      </c>
      <c r="V2" s="861">
        <v>66</v>
      </c>
      <c r="W2" s="861">
        <v>66</v>
      </c>
      <c r="X2" s="861">
        <v>66</v>
      </c>
      <c r="Y2" s="861">
        <v>66</v>
      </c>
      <c r="Z2" s="861">
        <v>66</v>
      </c>
      <c r="AA2" s="861">
        <v>66</v>
      </c>
    </row>
    <row r="3" spans="1:27">
      <c r="A3" s="1004" t="s">
        <v>310</v>
      </c>
      <c r="B3" s="861">
        <v>70</v>
      </c>
      <c r="C3" s="861">
        <v>70</v>
      </c>
      <c r="D3" s="861">
        <v>71</v>
      </c>
      <c r="E3" s="861">
        <v>71</v>
      </c>
      <c r="F3" s="861">
        <v>71</v>
      </c>
      <c r="G3" s="861">
        <v>71</v>
      </c>
      <c r="H3" s="861">
        <v>72</v>
      </c>
      <c r="I3" s="861">
        <v>73</v>
      </c>
      <c r="J3" s="861">
        <v>73</v>
      </c>
      <c r="K3" s="861">
        <v>73</v>
      </c>
      <c r="L3" s="861">
        <v>74</v>
      </c>
      <c r="M3" s="861">
        <v>75</v>
      </c>
      <c r="N3" s="861">
        <v>75</v>
      </c>
      <c r="O3" s="861">
        <v>75</v>
      </c>
      <c r="P3" s="861">
        <v>76</v>
      </c>
      <c r="Q3" s="861">
        <v>75</v>
      </c>
      <c r="R3" s="861">
        <v>74</v>
      </c>
      <c r="S3" s="861">
        <v>74</v>
      </c>
      <c r="T3" s="861">
        <v>76</v>
      </c>
      <c r="U3" s="861">
        <v>78</v>
      </c>
      <c r="V3" s="861">
        <v>79</v>
      </c>
      <c r="W3" s="861">
        <v>79</v>
      </c>
      <c r="X3" s="861">
        <v>79</v>
      </c>
      <c r="Y3" s="861">
        <v>79</v>
      </c>
      <c r="Z3" s="861">
        <v>80</v>
      </c>
      <c r="AA3" s="861">
        <v>81</v>
      </c>
    </row>
    <row r="4" spans="1:27">
      <c r="A4" s="1004" t="s">
        <v>311</v>
      </c>
      <c r="B4" s="861">
        <v>20</v>
      </c>
      <c r="C4" s="861">
        <v>19</v>
      </c>
      <c r="D4" s="861">
        <v>20</v>
      </c>
      <c r="E4" s="861">
        <v>21</v>
      </c>
      <c r="F4" s="861">
        <v>20</v>
      </c>
      <c r="G4" s="861">
        <v>20</v>
      </c>
      <c r="H4" s="861">
        <v>20</v>
      </c>
      <c r="I4" s="861">
        <v>20</v>
      </c>
      <c r="J4" s="861">
        <v>20</v>
      </c>
      <c r="K4" s="861">
        <v>20</v>
      </c>
      <c r="L4" s="861">
        <v>20</v>
      </c>
      <c r="M4" s="861">
        <v>20</v>
      </c>
      <c r="N4" s="861">
        <v>20</v>
      </c>
      <c r="O4" s="861">
        <v>21</v>
      </c>
      <c r="P4" s="861">
        <v>21</v>
      </c>
      <c r="Q4" s="861">
        <v>21</v>
      </c>
      <c r="R4" s="861">
        <v>21</v>
      </c>
      <c r="S4" s="861">
        <v>21</v>
      </c>
      <c r="T4" s="861">
        <v>21</v>
      </c>
      <c r="U4" s="861">
        <v>21</v>
      </c>
      <c r="V4" s="861">
        <v>20</v>
      </c>
      <c r="W4" s="861">
        <v>20</v>
      </c>
      <c r="X4" s="861">
        <v>20</v>
      </c>
      <c r="Y4" s="861">
        <v>20</v>
      </c>
      <c r="Z4" s="861">
        <v>20</v>
      </c>
      <c r="AA4" s="861">
        <v>20</v>
      </c>
    </row>
    <row r="5" spans="1:27">
      <c r="A5" s="1004" t="s">
        <v>312</v>
      </c>
      <c r="B5" s="1006">
        <v>28</v>
      </c>
      <c r="C5" s="1006">
        <v>28</v>
      </c>
      <c r="D5" s="1006">
        <v>28</v>
      </c>
      <c r="E5" s="1006">
        <v>28</v>
      </c>
      <c r="F5" s="1006">
        <v>30</v>
      </c>
      <c r="G5" s="1006">
        <v>32</v>
      </c>
      <c r="H5" s="1006">
        <v>32</v>
      </c>
      <c r="I5" s="1006">
        <v>33</v>
      </c>
      <c r="J5" s="1006">
        <v>33</v>
      </c>
      <c r="K5" s="1006">
        <v>35</v>
      </c>
      <c r="L5" s="1006">
        <v>36</v>
      </c>
      <c r="M5" s="1006">
        <v>36</v>
      </c>
      <c r="N5" s="1006">
        <v>37</v>
      </c>
      <c r="O5" s="1006">
        <v>38</v>
      </c>
      <c r="P5" s="1006">
        <v>38</v>
      </c>
      <c r="Q5" s="861">
        <v>38</v>
      </c>
      <c r="R5" s="861">
        <v>38</v>
      </c>
      <c r="S5" s="861">
        <v>39</v>
      </c>
      <c r="T5" s="861">
        <v>40</v>
      </c>
      <c r="U5" s="861">
        <v>42</v>
      </c>
      <c r="V5" s="861">
        <v>42</v>
      </c>
      <c r="W5" s="861">
        <v>42</v>
      </c>
      <c r="X5" s="861">
        <v>42</v>
      </c>
      <c r="Y5" s="861">
        <v>42</v>
      </c>
      <c r="Z5" s="861">
        <v>45</v>
      </c>
      <c r="AA5" s="861">
        <v>46</v>
      </c>
    </row>
    <row r="6" spans="1:27">
      <c r="A6" s="1008" t="s">
        <v>16</v>
      </c>
      <c r="B6" s="1007">
        <f t="shared" ref="B6:N6" si="0">SUM(B2:B5)</f>
        <v>200</v>
      </c>
      <c r="C6" s="1007">
        <f t="shared" si="0"/>
        <v>198</v>
      </c>
      <c r="D6" s="1007">
        <f t="shared" si="0"/>
        <v>196</v>
      </c>
      <c r="E6" s="1007">
        <f t="shared" si="0"/>
        <v>196</v>
      </c>
      <c r="F6" s="1007">
        <f t="shared" si="0"/>
        <v>197</v>
      </c>
      <c r="G6" s="1007">
        <f t="shared" si="0"/>
        <v>193</v>
      </c>
      <c r="H6" s="1007">
        <f t="shared" si="0"/>
        <v>195</v>
      </c>
      <c r="I6" s="1007">
        <f t="shared" si="0"/>
        <v>197</v>
      </c>
      <c r="J6" s="1007">
        <f t="shared" si="0"/>
        <v>197</v>
      </c>
      <c r="K6" s="1007">
        <f t="shared" si="0"/>
        <v>197</v>
      </c>
      <c r="L6" s="1007">
        <f t="shared" si="0"/>
        <v>199</v>
      </c>
      <c r="M6" s="1007">
        <f t="shared" si="0"/>
        <v>200</v>
      </c>
      <c r="N6" s="1007">
        <f t="shared" si="0"/>
        <v>200</v>
      </c>
      <c r="O6" s="1007">
        <v>201</v>
      </c>
      <c r="P6" s="1007">
        <v>201</v>
      </c>
      <c r="Q6" s="1007">
        <v>200</v>
      </c>
      <c r="R6" s="1007">
        <v>200</v>
      </c>
      <c r="S6" s="1007">
        <v>200</v>
      </c>
      <c r="T6" s="1007">
        <v>202</v>
      </c>
      <c r="U6" s="1007">
        <v>206</v>
      </c>
      <c r="V6" s="1007">
        <v>207</v>
      </c>
      <c r="W6" s="1007">
        <v>207</v>
      </c>
      <c r="X6" s="1007">
        <f>SUM(X2:X5)</f>
        <v>207</v>
      </c>
      <c r="Y6" s="1007">
        <f>SUM(Y2:Y5)</f>
        <v>207</v>
      </c>
      <c r="Z6" s="1007">
        <f>SUM(Z2:Z5)</f>
        <v>211</v>
      </c>
      <c r="AA6" s="1007">
        <f>SUM(AA2:AA5)</f>
        <v>213</v>
      </c>
    </row>
    <row r="8" spans="1:27" ht="23.25" customHeight="1">
      <c r="A8" s="1000"/>
      <c r="B8" s="1463" t="s">
        <v>459</v>
      </c>
      <c r="C8" s="1463"/>
      <c r="D8" s="1463" t="s">
        <v>2880</v>
      </c>
      <c r="E8" s="1463"/>
      <c r="F8" s="1463"/>
      <c r="G8" s="1463" t="s">
        <v>2413</v>
      </c>
      <c r="H8" s="1463"/>
      <c r="I8" s="1463"/>
    </row>
    <row r="9" spans="1:27" ht="27" customHeight="1">
      <c r="A9" s="1001" t="s">
        <v>464</v>
      </c>
      <c r="B9" s="1001" t="s">
        <v>2879</v>
      </c>
      <c r="C9" s="1001" t="s">
        <v>2412</v>
      </c>
      <c r="D9" s="1001" t="s">
        <v>51</v>
      </c>
      <c r="E9" s="1001" t="s">
        <v>50</v>
      </c>
      <c r="F9" s="1001" t="s">
        <v>1138</v>
      </c>
      <c r="G9" s="1001" t="s">
        <v>51</v>
      </c>
      <c r="H9" s="1001" t="s">
        <v>50</v>
      </c>
      <c r="I9" s="1001" t="s">
        <v>1138</v>
      </c>
    </row>
    <row r="10" spans="1:27" ht="17.25" customHeight="1">
      <c r="A10" s="170" t="s">
        <v>313</v>
      </c>
      <c r="B10" s="1009">
        <v>81</v>
      </c>
      <c r="C10" s="1009">
        <v>80</v>
      </c>
      <c r="D10" s="1002">
        <v>2443929</v>
      </c>
      <c r="E10" s="1002">
        <v>5140</v>
      </c>
      <c r="F10" s="1002">
        <f>D10+E10</f>
        <v>2449069</v>
      </c>
      <c r="G10" s="1002">
        <v>2114555</v>
      </c>
      <c r="H10" s="1002">
        <v>4928</v>
      </c>
      <c r="I10" s="1002">
        <f>G10+H10</f>
        <v>2119483</v>
      </c>
    </row>
    <row r="11" spans="1:27" ht="17.25" customHeight="1">
      <c r="A11" s="170" t="s">
        <v>463</v>
      </c>
      <c r="B11" s="1009">
        <v>20</v>
      </c>
      <c r="C11" s="1009">
        <v>20</v>
      </c>
      <c r="D11" s="1002">
        <v>14857</v>
      </c>
      <c r="E11" s="1002">
        <v>205</v>
      </c>
      <c r="F11" s="1002">
        <f t="shared" ref="F11:F13" si="1">D11+E11</f>
        <v>15062</v>
      </c>
      <c r="G11" s="1002">
        <v>14224</v>
      </c>
      <c r="H11" s="1002">
        <v>202</v>
      </c>
      <c r="I11" s="1002">
        <f t="shared" ref="I11:I13" si="2">G11+H11</f>
        <v>14426</v>
      </c>
    </row>
    <row r="12" spans="1:27" ht="17.25" customHeight="1">
      <c r="A12" s="170" t="s">
        <v>15</v>
      </c>
      <c r="B12" s="1009">
        <v>66</v>
      </c>
      <c r="C12" s="1009">
        <v>66</v>
      </c>
      <c r="D12" s="1002">
        <v>70962</v>
      </c>
      <c r="E12" s="1002">
        <v>878</v>
      </c>
      <c r="F12" s="1002">
        <f t="shared" si="1"/>
        <v>71840</v>
      </c>
      <c r="G12" s="1002">
        <v>55620</v>
      </c>
      <c r="H12" s="1002">
        <v>834</v>
      </c>
      <c r="I12" s="1002">
        <f t="shared" si="2"/>
        <v>56454</v>
      </c>
    </row>
    <row r="13" spans="1:27" ht="17.25">
      <c r="A13" s="170" t="s">
        <v>315</v>
      </c>
      <c r="B13" s="1009">
        <v>46</v>
      </c>
      <c r="C13" s="1009">
        <v>45</v>
      </c>
      <c r="D13" s="1002">
        <v>0</v>
      </c>
      <c r="E13" s="1002">
        <v>241</v>
      </c>
      <c r="F13" s="1002">
        <f t="shared" si="1"/>
        <v>241</v>
      </c>
      <c r="G13" s="1002">
        <v>0</v>
      </c>
      <c r="H13" s="1002">
        <v>233</v>
      </c>
      <c r="I13" s="1002">
        <f t="shared" si="2"/>
        <v>233</v>
      </c>
    </row>
    <row r="14" spans="1:27" ht="18">
      <c r="A14" s="171" t="s">
        <v>177</v>
      </c>
      <c r="B14" s="1010">
        <f t="shared" ref="B14:I14" si="3">SUM(B10:B13)</f>
        <v>213</v>
      </c>
      <c r="C14" s="1010">
        <f t="shared" si="3"/>
        <v>211</v>
      </c>
      <c r="D14" s="1003">
        <f t="shared" si="3"/>
        <v>2529748</v>
      </c>
      <c r="E14" s="1003">
        <f t="shared" si="3"/>
        <v>6464</v>
      </c>
      <c r="F14" s="1003">
        <f t="shared" si="3"/>
        <v>2536212</v>
      </c>
      <c r="G14" s="1003">
        <f t="shared" si="3"/>
        <v>2184399</v>
      </c>
      <c r="H14" s="1003">
        <f t="shared" si="3"/>
        <v>6197</v>
      </c>
      <c r="I14" s="1003">
        <f t="shared" si="3"/>
        <v>2190596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L9"/>
  <sheetViews>
    <sheetView rightToLeft="1" workbookViewId="0">
      <pane xSplit="1" topLeftCell="P1" activePane="topRight" state="frozen"/>
      <selection pane="topRight" activeCell="AH31" sqref="AH31"/>
    </sheetView>
  </sheetViews>
  <sheetFormatPr defaultColWidth="9.140625" defaultRowHeight="15"/>
  <cols>
    <col min="1" max="1" width="31.5703125" style="84" bestFit="1" customWidth="1"/>
    <col min="2" max="37" width="9.42578125" style="84" customWidth="1"/>
    <col min="38" max="16384" width="9.140625" style="84"/>
  </cols>
  <sheetData>
    <row r="1" spans="1:38">
      <c r="A1" s="1011"/>
      <c r="B1" s="1005" t="s">
        <v>316</v>
      </c>
      <c r="C1" s="1005" t="s">
        <v>317</v>
      </c>
      <c r="D1" s="1005" t="s">
        <v>318</v>
      </c>
      <c r="E1" s="1005" t="s">
        <v>319</v>
      </c>
      <c r="F1" s="1005" t="s">
        <v>320</v>
      </c>
      <c r="G1" s="1005" t="s">
        <v>321</v>
      </c>
      <c r="H1" s="1005" t="s">
        <v>322</v>
      </c>
      <c r="I1" s="1005" t="s">
        <v>323</v>
      </c>
      <c r="J1" s="1005" t="s">
        <v>324</v>
      </c>
      <c r="K1" s="1005" t="s">
        <v>325</v>
      </c>
      <c r="L1" s="1005" t="s">
        <v>326</v>
      </c>
      <c r="M1" s="1005" t="s">
        <v>297</v>
      </c>
      <c r="N1" s="1005" t="s">
        <v>298</v>
      </c>
      <c r="O1" s="1005" t="s">
        <v>299</v>
      </c>
      <c r="P1" s="1005" t="s">
        <v>300</v>
      </c>
      <c r="Q1" s="1005" t="s">
        <v>301</v>
      </c>
      <c r="R1" s="1005" t="s">
        <v>302</v>
      </c>
      <c r="S1" s="1005" t="s">
        <v>303</v>
      </c>
      <c r="T1" s="1005" t="s">
        <v>304</v>
      </c>
      <c r="U1" s="1005" t="s">
        <v>305</v>
      </c>
      <c r="V1" s="1005" t="s">
        <v>306</v>
      </c>
      <c r="W1" s="1005" t="s">
        <v>307</v>
      </c>
      <c r="X1" s="1005" t="s">
        <v>308</v>
      </c>
      <c r="Y1" s="1005" t="s">
        <v>283</v>
      </c>
      <c r="Z1" s="1005" t="s">
        <v>2881</v>
      </c>
      <c r="AA1" s="1005" t="s">
        <v>1555</v>
      </c>
      <c r="AB1" s="1005" t="s">
        <v>1642</v>
      </c>
      <c r="AC1" s="1005" t="s">
        <v>1647</v>
      </c>
      <c r="AD1" s="1005" t="s">
        <v>1737</v>
      </c>
      <c r="AE1" s="1005" t="s">
        <v>1760</v>
      </c>
      <c r="AF1" s="1005" t="s">
        <v>1826</v>
      </c>
      <c r="AG1" s="1005" t="s">
        <v>1962</v>
      </c>
      <c r="AH1" s="1005" t="s">
        <v>2011</v>
      </c>
      <c r="AI1" s="1005" t="s">
        <v>1977</v>
      </c>
      <c r="AJ1" s="1005" t="s">
        <v>2191</v>
      </c>
      <c r="AK1" s="1005" t="s">
        <v>2411</v>
      </c>
      <c r="AL1" s="1005" t="s">
        <v>2878</v>
      </c>
    </row>
    <row r="2" spans="1:38" s="1013" customFormat="1">
      <c r="A2" s="570" t="s">
        <v>327</v>
      </c>
      <c r="B2" s="1012">
        <v>17731879.169091009</v>
      </c>
      <c r="C2" s="1012">
        <v>17474221.738578003</v>
      </c>
      <c r="D2" s="1012">
        <v>17388700.845830005</v>
      </c>
      <c r="E2" s="1012">
        <v>7801620.0046159942</v>
      </c>
      <c r="F2" s="1012">
        <v>7857117.7057149997</v>
      </c>
      <c r="G2" s="1012">
        <v>8141338.0850690017</v>
      </c>
      <c r="H2" s="1012">
        <v>7897557.9982270012</v>
      </c>
      <c r="I2" s="1012">
        <v>8024848.2565930001</v>
      </c>
      <c r="J2" s="1012">
        <v>8351905.8379749991</v>
      </c>
      <c r="K2" s="1012">
        <v>8667304.4478599969</v>
      </c>
      <c r="L2" s="1012">
        <v>8600458.3302260023</v>
      </c>
      <c r="M2" s="1012">
        <v>8338.8727354969997</v>
      </c>
      <c r="N2" s="1012">
        <v>8114.3348209980004</v>
      </c>
      <c r="O2" s="1012">
        <v>7901.7150517770006</v>
      </c>
      <c r="P2" s="1012">
        <v>9270.8370471490034</v>
      </c>
      <c r="Q2" s="1012">
        <v>9524.418098477001</v>
      </c>
      <c r="R2" s="1012">
        <v>12525.208425026005</v>
      </c>
      <c r="S2" s="1012">
        <v>16127.015396641993</v>
      </c>
      <c r="T2" s="1012">
        <v>19988.164914720008</v>
      </c>
      <c r="U2" s="1012">
        <v>18194.55423392501</v>
      </c>
      <c r="V2" s="1012">
        <v>15642.436076713004</v>
      </c>
      <c r="W2" s="1012">
        <v>16130.964210549004</v>
      </c>
      <c r="X2" s="1012">
        <v>15384.784958202999</v>
      </c>
      <c r="Y2" s="1012">
        <v>18201.523599274002</v>
      </c>
      <c r="Z2" s="1012">
        <v>21081</v>
      </c>
      <c r="AA2" s="1012">
        <v>22922</v>
      </c>
      <c r="AB2" s="1012">
        <v>26880</v>
      </c>
      <c r="AC2" s="1012">
        <v>29878</v>
      </c>
      <c r="AD2" s="1012">
        <v>32916</v>
      </c>
      <c r="AE2" s="1012">
        <v>39784</v>
      </c>
      <c r="AF2" s="1012">
        <v>40067</v>
      </c>
      <c r="AG2" s="1012">
        <v>40301</v>
      </c>
      <c r="AH2" s="1012">
        <v>49725</v>
      </c>
      <c r="AI2" s="1012">
        <v>60677</v>
      </c>
      <c r="AJ2" s="1012">
        <v>79684</v>
      </c>
      <c r="AK2" s="1012">
        <v>102771</v>
      </c>
      <c r="AL2" s="1012">
        <v>149237</v>
      </c>
    </row>
    <row r="3" spans="1:38" s="1013" customFormat="1">
      <c r="A3" s="570" t="s">
        <v>328</v>
      </c>
      <c r="B3" s="1012">
        <v>1305709838.7276196</v>
      </c>
      <c r="C3" s="1012">
        <v>1302575815.1702788</v>
      </c>
      <c r="D3" s="1012">
        <v>1298213327.543704</v>
      </c>
      <c r="E3" s="1012">
        <v>1271817252.5741477</v>
      </c>
      <c r="F3" s="1012">
        <v>1270592556.041599</v>
      </c>
      <c r="G3" s="1012">
        <v>1346205621.6946554</v>
      </c>
      <c r="H3" s="1012">
        <v>1477578163.3560557</v>
      </c>
      <c r="I3" s="1012">
        <v>1546474847.120791</v>
      </c>
      <c r="J3" s="1012">
        <v>1561283876.1245947</v>
      </c>
      <c r="K3" s="1012">
        <v>1560917511.7386191</v>
      </c>
      <c r="L3" s="1012">
        <v>1504165321.0231848</v>
      </c>
      <c r="M3" s="1012">
        <v>1435040.0844028555</v>
      </c>
      <c r="N3" s="1012">
        <v>1465562.7234586433</v>
      </c>
      <c r="O3" s="1012">
        <v>1468554.0938118156</v>
      </c>
      <c r="P3" s="1012">
        <v>1460029.3279838066</v>
      </c>
      <c r="Q3" s="1012">
        <v>1445866.4393690934</v>
      </c>
      <c r="R3" s="1012">
        <v>1420875.5587274164</v>
      </c>
      <c r="S3" s="1012">
        <v>1359969.407892178</v>
      </c>
      <c r="T3" s="1012">
        <v>1362204.7151734983</v>
      </c>
      <c r="U3" s="1012">
        <v>1385202.1421966625</v>
      </c>
      <c r="V3" s="1012">
        <v>1410446.5719497243</v>
      </c>
      <c r="W3" s="1012">
        <v>1442480.129653313</v>
      </c>
      <c r="X3" s="1012">
        <v>1466569.4725739178</v>
      </c>
      <c r="Y3" s="1012">
        <v>1485604.1815619604</v>
      </c>
      <c r="Z3" s="1012">
        <v>1500393</v>
      </c>
      <c r="AA3" s="1012">
        <v>1478537</v>
      </c>
      <c r="AB3" s="1012">
        <v>1496374</v>
      </c>
      <c r="AC3" s="1012">
        <v>1520448</v>
      </c>
      <c r="AD3" s="1012">
        <v>1574223</v>
      </c>
      <c r="AE3" s="1012">
        <v>1616268</v>
      </c>
      <c r="AF3" s="1012">
        <v>1677189</v>
      </c>
      <c r="AG3" s="1012">
        <v>1699148</v>
      </c>
      <c r="AH3" s="1012">
        <v>1736912</v>
      </c>
      <c r="AI3" s="1012">
        <v>1760412</v>
      </c>
      <c r="AJ3" s="1012">
        <v>1765334</v>
      </c>
      <c r="AK3" s="1012">
        <v>1832835</v>
      </c>
      <c r="AL3" s="1012">
        <v>1925934</v>
      </c>
    </row>
    <row r="4" spans="1:38" s="1013" customFormat="1">
      <c r="A4" s="570" t="s">
        <v>329</v>
      </c>
      <c r="B4" s="1012">
        <v>9082086.8274370003</v>
      </c>
      <c r="C4" s="1012">
        <v>8444271.6604590006</v>
      </c>
      <c r="D4" s="1012">
        <v>7786306.9670840008</v>
      </c>
      <c r="E4" s="1012">
        <v>7895423.2746239994</v>
      </c>
      <c r="F4" s="1012">
        <v>7987463.0452459995</v>
      </c>
      <c r="G4" s="1012">
        <v>6770389.645451</v>
      </c>
      <c r="H4" s="1012">
        <v>7274105.2776839994</v>
      </c>
      <c r="I4" s="1012">
        <v>6508008.8443659991</v>
      </c>
      <c r="J4" s="1012">
        <v>9069109.5521099996</v>
      </c>
      <c r="K4" s="1012">
        <v>10446556.289171999</v>
      </c>
      <c r="L4" s="1012">
        <v>11511687.645783</v>
      </c>
      <c r="M4" s="1012">
        <v>9385.0880130209989</v>
      </c>
      <c r="N4" s="1012">
        <v>8912.601621971</v>
      </c>
      <c r="O4" s="1012">
        <v>8916.6253575460014</v>
      </c>
      <c r="P4" s="1012">
        <v>9405.8590003249992</v>
      </c>
      <c r="Q4" s="1012">
        <v>7414.7250852979996</v>
      </c>
      <c r="R4" s="1012">
        <v>8054.6024672030007</v>
      </c>
      <c r="S4" s="1012">
        <v>8720.2280163270007</v>
      </c>
      <c r="T4" s="1012">
        <v>9578.0501895009984</v>
      </c>
      <c r="U4" s="1012">
        <v>7949.4056640359995</v>
      </c>
      <c r="V4" s="1012">
        <v>6221.6570265030005</v>
      </c>
      <c r="W4" s="1012">
        <v>6099.7213193510006</v>
      </c>
      <c r="X4" s="1012">
        <v>5834.2544195519995</v>
      </c>
      <c r="Y4" s="1012">
        <v>5252.0566620480004</v>
      </c>
      <c r="Z4" s="1012">
        <v>5795</v>
      </c>
      <c r="AA4" s="1012">
        <v>6542</v>
      </c>
      <c r="AB4" s="1012">
        <v>7087</v>
      </c>
      <c r="AC4" s="1012">
        <v>10352</v>
      </c>
      <c r="AD4" s="1012">
        <v>12578</v>
      </c>
      <c r="AE4" s="1012">
        <v>13181</v>
      </c>
      <c r="AF4" s="1012">
        <v>12047</v>
      </c>
      <c r="AG4" s="1012">
        <v>11639</v>
      </c>
      <c r="AH4" s="1012">
        <v>12642</v>
      </c>
      <c r="AI4" s="1012">
        <v>13522</v>
      </c>
      <c r="AJ4" s="1012">
        <v>14447</v>
      </c>
      <c r="AK4" s="1012">
        <v>13204</v>
      </c>
      <c r="AL4" s="1012">
        <v>16999</v>
      </c>
    </row>
    <row r="5" spans="1:38" s="1013" customFormat="1">
      <c r="A5" s="1008" t="s">
        <v>16</v>
      </c>
      <c r="B5" s="1014">
        <f t="shared" ref="B5:AI5" si="0">SUM(B2:B4)</f>
        <v>1332523804.7241476</v>
      </c>
      <c r="C5" s="1014">
        <f t="shared" si="0"/>
        <v>1328494308.5693159</v>
      </c>
      <c r="D5" s="1014">
        <f t="shared" si="0"/>
        <v>1323388335.3566179</v>
      </c>
      <c r="E5" s="1014">
        <f t="shared" si="0"/>
        <v>1287514295.8533878</v>
      </c>
      <c r="F5" s="1014">
        <f t="shared" si="0"/>
        <v>1286437136.7925599</v>
      </c>
      <c r="G5" s="1014">
        <f t="shared" si="0"/>
        <v>1361117349.4251754</v>
      </c>
      <c r="H5" s="1014">
        <f t="shared" si="0"/>
        <v>1492749826.6319668</v>
      </c>
      <c r="I5" s="1014">
        <f t="shared" si="0"/>
        <v>1561007704.22175</v>
      </c>
      <c r="J5" s="1014">
        <f t="shared" si="0"/>
        <v>1578704891.5146797</v>
      </c>
      <c r="K5" s="1014">
        <f t="shared" si="0"/>
        <v>1580031372.475651</v>
      </c>
      <c r="L5" s="1014">
        <f t="shared" si="0"/>
        <v>1524277466.9991937</v>
      </c>
      <c r="M5" s="1014">
        <f t="shared" si="0"/>
        <v>1452764.0451513736</v>
      </c>
      <c r="N5" s="1014">
        <f t="shared" si="0"/>
        <v>1482589.6599016122</v>
      </c>
      <c r="O5" s="1014">
        <f t="shared" si="0"/>
        <v>1485372.4342211385</v>
      </c>
      <c r="P5" s="1014">
        <f t="shared" si="0"/>
        <v>1478706.0240312805</v>
      </c>
      <c r="Q5" s="1014">
        <f t="shared" si="0"/>
        <v>1462805.5825528684</v>
      </c>
      <c r="R5" s="1014">
        <f t="shared" si="0"/>
        <v>1441455.3696196454</v>
      </c>
      <c r="S5" s="1014">
        <f t="shared" si="0"/>
        <v>1384816.651305147</v>
      </c>
      <c r="T5" s="1014">
        <f t="shared" si="0"/>
        <v>1391770.9302777192</v>
      </c>
      <c r="U5" s="1014">
        <f t="shared" si="0"/>
        <v>1411346.1020946235</v>
      </c>
      <c r="V5" s="1014">
        <f t="shared" si="0"/>
        <v>1432310.6650529404</v>
      </c>
      <c r="W5" s="1014">
        <f t="shared" si="0"/>
        <v>1464710.815183213</v>
      </c>
      <c r="X5" s="1014">
        <f t="shared" si="0"/>
        <v>1487788.5119516728</v>
      </c>
      <c r="Y5" s="1014">
        <f t="shared" si="0"/>
        <v>1509057.7618232823</v>
      </c>
      <c r="Z5" s="1014">
        <f t="shared" si="0"/>
        <v>1527269</v>
      </c>
      <c r="AA5" s="1014">
        <f t="shared" si="0"/>
        <v>1508001</v>
      </c>
      <c r="AB5" s="1014">
        <f t="shared" si="0"/>
        <v>1530341</v>
      </c>
      <c r="AC5" s="1014">
        <f t="shared" si="0"/>
        <v>1560678</v>
      </c>
      <c r="AD5" s="1014">
        <f t="shared" si="0"/>
        <v>1619717</v>
      </c>
      <c r="AE5" s="1014">
        <f t="shared" si="0"/>
        <v>1669233</v>
      </c>
      <c r="AF5" s="1014">
        <f t="shared" si="0"/>
        <v>1729303</v>
      </c>
      <c r="AG5" s="1014">
        <f t="shared" si="0"/>
        <v>1751088</v>
      </c>
      <c r="AH5" s="1014">
        <f t="shared" si="0"/>
        <v>1799279</v>
      </c>
      <c r="AI5" s="1014">
        <f t="shared" si="0"/>
        <v>1834611</v>
      </c>
      <c r="AJ5" s="1014">
        <f>SUM(AJ2:AJ4)</f>
        <v>1859465</v>
      </c>
      <c r="AK5" s="1014">
        <f>SUM(AK2:AK4)</f>
        <v>1948810</v>
      </c>
      <c r="AL5" s="1014">
        <f>SUM(AL2:AL4)</f>
        <v>2092170</v>
      </c>
    </row>
    <row r="6" spans="1:38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</row>
    <row r="7" spans="1:38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</row>
    <row r="8" spans="1:38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</row>
    <row r="9" spans="1:38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34"/>
  <sheetViews>
    <sheetView rightToLeft="1" topLeftCell="A16" workbookViewId="0">
      <selection activeCell="L26" sqref="L26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  <col min="28" max="28" width="12" customWidth="1"/>
    <col min="29" max="29" width="10.5703125" bestFit="1" customWidth="1"/>
  </cols>
  <sheetData>
    <row r="1" spans="1:29" ht="15.75" customHeight="1">
      <c r="A1" s="1467" t="s">
        <v>1820</v>
      </c>
      <c r="B1" s="1466" t="s">
        <v>1600</v>
      </c>
      <c r="C1" s="1466"/>
      <c r="D1" s="1466" t="s">
        <v>1589</v>
      </c>
      <c r="E1" s="1466"/>
      <c r="F1" s="1466" t="s">
        <v>1590</v>
      </c>
      <c r="G1" s="1466"/>
      <c r="H1" s="1466" t="s">
        <v>1818</v>
      </c>
      <c r="I1" s="1466"/>
      <c r="J1" s="1466" t="s">
        <v>1817</v>
      </c>
      <c r="K1" s="1466"/>
      <c r="L1" s="1466" t="s">
        <v>1816</v>
      </c>
      <c r="M1" s="1466"/>
      <c r="N1" s="1466" t="s">
        <v>1808</v>
      </c>
      <c r="O1" s="1466"/>
      <c r="P1" s="1466" t="s">
        <v>1807</v>
      </c>
      <c r="Q1" s="1466"/>
      <c r="R1" s="1466" t="s">
        <v>1918</v>
      </c>
      <c r="S1" s="1466"/>
      <c r="T1" s="1466" t="s">
        <v>1965</v>
      </c>
      <c r="U1" s="1466"/>
      <c r="V1" s="1466" t="s">
        <v>2015</v>
      </c>
      <c r="W1" s="1466"/>
      <c r="X1" s="1466" t="s">
        <v>2052</v>
      </c>
      <c r="Y1" s="1466"/>
      <c r="Z1" s="1466" t="s">
        <v>2214</v>
      </c>
      <c r="AA1" s="1466"/>
      <c r="AB1" s="1466" t="s">
        <v>2445</v>
      </c>
      <c r="AC1" s="1466"/>
    </row>
    <row r="2" spans="1:29" ht="39">
      <c r="A2" s="1467"/>
      <c r="B2" s="971" t="s">
        <v>1591</v>
      </c>
      <c r="C2" s="971" t="s">
        <v>1592</v>
      </c>
      <c r="D2" s="971" t="s">
        <v>1591</v>
      </c>
      <c r="E2" s="971" t="s">
        <v>1592</v>
      </c>
      <c r="F2" s="971" t="s">
        <v>1591</v>
      </c>
      <c r="G2" s="971" t="s">
        <v>1592</v>
      </c>
      <c r="H2" s="971" t="s">
        <v>1591</v>
      </c>
      <c r="I2" s="971" t="s">
        <v>1592</v>
      </c>
      <c r="J2" s="971" t="s">
        <v>1591</v>
      </c>
      <c r="K2" s="971" t="s">
        <v>1592</v>
      </c>
      <c r="L2" s="971" t="s">
        <v>1591</v>
      </c>
      <c r="M2" s="971" t="s">
        <v>1592</v>
      </c>
      <c r="N2" s="971" t="s">
        <v>1591</v>
      </c>
      <c r="O2" s="971" t="s">
        <v>1592</v>
      </c>
      <c r="P2" s="971" t="s">
        <v>1591</v>
      </c>
      <c r="Q2" s="971" t="s">
        <v>1592</v>
      </c>
      <c r="R2" s="971" t="s">
        <v>1591</v>
      </c>
      <c r="S2" s="971" t="s">
        <v>1592</v>
      </c>
      <c r="T2" s="971" t="s">
        <v>1591</v>
      </c>
      <c r="U2" s="971" t="s">
        <v>1592</v>
      </c>
      <c r="V2" s="971" t="s">
        <v>1591</v>
      </c>
      <c r="W2" s="971" t="s">
        <v>1592</v>
      </c>
      <c r="X2" s="971" t="s">
        <v>1591</v>
      </c>
      <c r="Y2" s="971" t="s">
        <v>1592</v>
      </c>
      <c r="Z2" s="971" t="s">
        <v>1591</v>
      </c>
      <c r="AA2" s="971" t="s">
        <v>1592</v>
      </c>
      <c r="AB2" s="971" t="s">
        <v>1591</v>
      </c>
      <c r="AC2" s="971" t="s">
        <v>1592</v>
      </c>
    </row>
    <row r="3" spans="1:29" ht="17.45" customHeight="1">
      <c r="A3" s="1467"/>
      <c r="B3" s="972" t="s">
        <v>1593</v>
      </c>
      <c r="C3" s="972" t="s">
        <v>1594</v>
      </c>
      <c r="D3" s="972" t="s">
        <v>1593</v>
      </c>
      <c r="E3" s="972" t="s">
        <v>1594</v>
      </c>
      <c r="F3" s="972" t="s">
        <v>1593</v>
      </c>
      <c r="G3" s="972" t="s">
        <v>1594</v>
      </c>
      <c r="H3" s="972" t="s">
        <v>1593</v>
      </c>
      <c r="I3" s="972" t="s">
        <v>1594</v>
      </c>
      <c r="J3" s="972" t="s">
        <v>1593</v>
      </c>
      <c r="K3" s="972" t="s">
        <v>1594</v>
      </c>
      <c r="L3" s="972" t="s">
        <v>1593</v>
      </c>
      <c r="M3" s="972" t="s">
        <v>1594</v>
      </c>
      <c r="N3" s="972" t="s">
        <v>1593</v>
      </c>
      <c r="O3" s="972" t="s">
        <v>1594</v>
      </c>
      <c r="P3" s="972" t="s">
        <v>1593</v>
      </c>
      <c r="Q3" s="972" t="s">
        <v>1594</v>
      </c>
      <c r="R3" s="972" t="s">
        <v>1593</v>
      </c>
      <c r="S3" s="972" t="s">
        <v>1594</v>
      </c>
      <c r="T3" s="972" t="s">
        <v>1593</v>
      </c>
      <c r="U3" s="972" t="s">
        <v>1594</v>
      </c>
      <c r="V3" s="972" t="s">
        <v>1593</v>
      </c>
      <c r="W3" s="972" t="s">
        <v>1594</v>
      </c>
      <c r="X3" s="972" t="s">
        <v>1593</v>
      </c>
      <c r="Y3" s="972" t="s">
        <v>1594</v>
      </c>
      <c r="Z3" s="972" t="s">
        <v>1593</v>
      </c>
      <c r="AA3" s="972" t="s">
        <v>1594</v>
      </c>
      <c r="AB3" s="972" t="s">
        <v>1593</v>
      </c>
      <c r="AC3" s="972" t="s">
        <v>1594</v>
      </c>
    </row>
    <row r="4" spans="1:29" ht="17.45" customHeight="1">
      <c r="A4" s="969" t="s">
        <v>1819</v>
      </c>
      <c r="B4" s="970"/>
      <c r="C4" s="970"/>
      <c r="D4" s="970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>
        <v>25000</v>
      </c>
      <c r="U4" s="970">
        <v>82</v>
      </c>
      <c r="V4" s="970">
        <v>39000</v>
      </c>
      <c r="W4" s="970">
        <v>453</v>
      </c>
      <c r="X4" s="970">
        <v>39000</v>
      </c>
      <c r="Y4" s="970">
        <v>453</v>
      </c>
      <c r="Z4" s="970">
        <v>0</v>
      </c>
      <c r="AA4" s="970">
        <v>0</v>
      </c>
      <c r="AB4" s="970">
        <v>40000</v>
      </c>
      <c r="AC4" s="970">
        <v>960</v>
      </c>
    </row>
    <row r="5" spans="1:29" ht="17.45" customHeight="1">
      <c r="A5" s="969" t="s">
        <v>1595</v>
      </c>
      <c r="B5" s="970"/>
      <c r="C5" s="970">
        <v>1</v>
      </c>
      <c r="D5" s="970">
        <v>1700</v>
      </c>
      <c r="E5" s="970">
        <v>42</v>
      </c>
      <c r="F5" s="970">
        <v>2090</v>
      </c>
      <c r="G5" s="970">
        <v>50</v>
      </c>
      <c r="H5" s="970">
        <v>4051</v>
      </c>
      <c r="I5" s="970">
        <v>92</v>
      </c>
      <c r="J5" s="970">
        <v>4051</v>
      </c>
      <c r="K5" s="970">
        <v>94</v>
      </c>
      <c r="L5" s="970">
        <v>4051</v>
      </c>
      <c r="M5" s="970">
        <v>94</v>
      </c>
      <c r="N5" s="970">
        <v>4051</v>
      </c>
      <c r="O5" s="970">
        <v>94</v>
      </c>
      <c r="P5" s="970">
        <v>4051</v>
      </c>
      <c r="Q5" s="970">
        <v>94</v>
      </c>
      <c r="R5" s="970">
        <v>4051</v>
      </c>
      <c r="S5" s="970">
        <v>94</v>
      </c>
      <c r="T5" s="970">
        <v>4051</v>
      </c>
      <c r="U5" s="970">
        <v>94</v>
      </c>
      <c r="V5" s="970">
        <v>4051</v>
      </c>
      <c r="W5" s="970">
        <v>94</v>
      </c>
      <c r="X5" s="970">
        <v>4051</v>
      </c>
      <c r="Y5" s="970">
        <v>94</v>
      </c>
      <c r="Z5" s="970">
        <v>0</v>
      </c>
      <c r="AA5" s="970">
        <v>0</v>
      </c>
      <c r="AB5" s="970">
        <v>0</v>
      </c>
      <c r="AC5" s="970">
        <v>0</v>
      </c>
    </row>
    <row r="6" spans="1:29" ht="17.45" customHeight="1">
      <c r="A6" s="969" t="s">
        <v>1596</v>
      </c>
      <c r="B6" s="970">
        <v>325784</v>
      </c>
      <c r="C6" s="970">
        <v>24395</v>
      </c>
      <c r="D6" s="970">
        <v>1150922</v>
      </c>
      <c r="E6" s="970">
        <v>87655</v>
      </c>
      <c r="F6" s="970">
        <v>1824189</v>
      </c>
      <c r="G6" s="970">
        <v>131049</v>
      </c>
      <c r="H6" s="970">
        <v>2461204</v>
      </c>
      <c r="I6" s="970">
        <v>166113</v>
      </c>
      <c r="J6" s="970">
        <v>3111260</v>
      </c>
      <c r="K6" s="970">
        <v>204454</v>
      </c>
      <c r="L6" s="970">
        <v>3837140</v>
      </c>
      <c r="M6" s="970">
        <v>247099</v>
      </c>
      <c r="N6" s="970">
        <v>4709312</v>
      </c>
      <c r="O6" s="970">
        <v>295584</v>
      </c>
      <c r="P6" s="970">
        <v>5512747</v>
      </c>
      <c r="Q6" s="970">
        <v>339549</v>
      </c>
      <c r="R6" s="970">
        <v>6609788</v>
      </c>
      <c r="S6" s="970">
        <v>406378</v>
      </c>
      <c r="T6" s="970">
        <v>7559265</v>
      </c>
      <c r="U6" s="970">
        <v>467119</v>
      </c>
      <c r="V6" s="970">
        <v>8586872</v>
      </c>
      <c r="W6" s="970">
        <v>542426</v>
      </c>
      <c r="X6" s="970">
        <v>9661843</v>
      </c>
      <c r="Y6" s="970">
        <v>614814</v>
      </c>
      <c r="Z6" s="970">
        <v>485411</v>
      </c>
      <c r="AA6" s="970">
        <v>35561</v>
      </c>
      <c r="AB6" s="970">
        <v>1194404</v>
      </c>
      <c r="AC6" s="970">
        <v>98525</v>
      </c>
    </row>
    <row r="7" spans="1:29" ht="17.45" customHeight="1">
      <c r="A7" s="969" t="s">
        <v>1597</v>
      </c>
      <c r="B7" s="970">
        <v>939409</v>
      </c>
      <c r="C7" s="970">
        <v>48103</v>
      </c>
      <c r="D7" s="970">
        <v>2404256</v>
      </c>
      <c r="E7" s="970">
        <v>123781</v>
      </c>
      <c r="F7" s="970">
        <v>3408878</v>
      </c>
      <c r="G7" s="970">
        <v>174496</v>
      </c>
      <c r="H7" s="970">
        <v>4775305</v>
      </c>
      <c r="I7" s="970">
        <v>238072</v>
      </c>
      <c r="J7" s="970">
        <v>5577459</v>
      </c>
      <c r="K7" s="970">
        <v>283202</v>
      </c>
      <c r="L7" s="970">
        <v>7017764</v>
      </c>
      <c r="M7" s="970">
        <v>343059</v>
      </c>
      <c r="N7" s="970">
        <v>8247878</v>
      </c>
      <c r="O7" s="970">
        <v>403631</v>
      </c>
      <c r="P7" s="970">
        <v>9882005</v>
      </c>
      <c r="Q7" s="970">
        <v>467367</v>
      </c>
      <c r="R7" s="970">
        <v>11619340</v>
      </c>
      <c r="S7" s="970">
        <v>535318</v>
      </c>
      <c r="T7" s="970">
        <v>13488326</v>
      </c>
      <c r="U7" s="970">
        <v>607176</v>
      </c>
      <c r="V7" s="970">
        <v>15137719</v>
      </c>
      <c r="W7" s="970">
        <v>686156</v>
      </c>
      <c r="X7" s="970">
        <v>16557831</v>
      </c>
      <c r="Y7" s="970">
        <v>755984</v>
      </c>
      <c r="Z7" s="970">
        <v>1316490</v>
      </c>
      <c r="AA7" s="970">
        <v>40995</v>
      </c>
      <c r="AB7" s="970">
        <v>3289358</v>
      </c>
      <c r="AC7" s="970">
        <v>111293</v>
      </c>
    </row>
    <row r="8" spans="1:29" ht="17.45" customHeight="1">
      <c r="A8" s="969" t="s">
        <v>1598</v>
      </c>
      <c r="B8" s="970">
        <v>4144</v>
      </c>
      <c r="C8" s="970">
        <v>651</v>
      </c>
      <c r="D8" s="970">
        <v>9904</v>
      </c>
      <c r="E8" s="970">
        <v>1289</v>
      </c>
      <c r="F8" s="970">
        <v>14440</v>
      </c>
      <c r="G8" s="970">
        <v>1626</v>
      </c>
      <c r="H8" s="970">
        <v>30811</v>
      </c>
      <c r="I8" s="970">
        <v>1844</v>
      </c>
      <c r="J8" s="970">
        <v>33032</v>
      </c>
      <c r="K8" s="970">
        <v>2039</v>
      </c>
      <c r="L8" s="970">
        <v>35128</v>
      </c>
      <c r="M8" s="970">
        <v>2278</v>
      </c>
      <c r="N8" s="970">
        <v>37487</v>
      </c>
      <c r="O8" s="970">
        <v>2545</v>
      </c>
      <c r="P8" s="970">
        <v>53845</v>
      </c>
      <c r="Q8" s="970">
        <v>2881</v>
      </c>
      <c r="R8" s="970">
        <v>73740</v>
      </c>
      <c r="S8" s="970">
        <v>3997</v>
      </c>
      <c r="T8" s="970">
        <v>81401</v>
      </c>
      <c r="U8" s="970">
        <v>4503</v>
      </c>
      <c r="V8" s="970">
        <v>89388</v>
      </c>
      <c r="W8" s="970">
        <v>4708</v>
      </c>
      <c r="X8" s="970">
        <v>92678</v>
      </c>
      <c r="Y8" s="970">
        <v>4757</v>
      </c>
      <c r="Z8" s="970">
        <v>10250</v>
      </c>
      <c r="AA8" s="970">
        <v>65</v>
      </c>
      <c r="AB8" s="970">
        <v>27032</v>
      </c>
      <c r="AC8" s="970">
        <v>290</v>
      </c>
    </row>
    <row r="9" spans="1:29" ht="17.45" customHeight="1">
      <c r="A9" s="973" t="s">
        <v>1599</v>
      </c>
      <c r="B9" s="974">
        <v>1269337</v>
      </c>
      <c r="C9" s="974">
        <v>73149</v>
      </c>
      <c r="D9" s="974">
        <v>3566782</v>
      </c>
      <c r="E9" s="974">
        <v>212767</v>
      </c>
      <c r="F9" s="974">
        <v>5249597</v>
      </c>
      <c r="G9" s="974">
        <v>307220</v>
      </c>
      <c r="H9" s="974">
        <v>7271371</v>
      </c>
      <c r="I9" s="974">
        <v>406120</v>
      </c>
      <c r="J9" s="974">
        <v>8725802</v>
      </c>
      <c r="K9" s="974">
        <v>489789</v>
      </c>
      <c r="L9" s="974">
        <v>10894083</v>
      </c>
      <c r="M9" s="974">
        <v>592530</v>
      </c>
      <c r="N9" s="974">
        <v>12998729</v>
      </c>
      <c r="O9" s="974">
        <v>701854</v>
      </c>
      <c r="P9" s="974">
        <v>15452648</v>
      </c>
      <c r="Q9" s="974">
        <v>809890</v>
      </c>
      <c r="R9" s="974">
        <v>18306919</v>
      </c>
      <c r="S9" s="974">
        <v>945787</v>
      </c>
      <c r="T9" s="974">
        <v>21158043</v>
      </c>
      <c r="U9" s="974">
        <v>1078975</v>
      </c>
      <c r="V9" s="974">
        <v>23857030</v>
      </c>
      <c r="W9" s="974">
        <v>1233837</v>
      </c>
      <c r="X9" s="974">
        <v>26355403</v>
      </c>
      <c r="Y9" s="974">
        <v>1376102</v>
      </c>
      <c r="Z9" s="974">
        <v>1812151</v>
      </c>
      <c r="AA9" s="974">
        <v>76621</v>
      </c>
      <c r="AB9" s="974">
        <v>4550794</v>
      </c>
      <c r="AC9" s="974">
        <v>211068</v>
      </c>
    </row>
    <row r="11" spans="1:29" ht="15.75" customHeight="1">
      <c r="A11" s="1474" t="s">
        <v>1602</v>
      </c>
      <c r="B11" s="1466" t="s">
        <v>1600</v>
      </c>
      <c r="C11" s="1466"/>
      <c r="D11" s="1466" t="s">
        <v>1589</v>
      </c>
      <c r="E11" s="1466"/>
      <c r="F11" s="1466" t="s">
        <v>1590</v>
      </c>
      <c r="G11" s="1466"/>
      <c r="H11" s="1466" t="s">
        <v>1818</v>
      </c>
      <c r="I11" s="1466"/>
      <c r="J11" s="1466" t="s">
        <v>1817</v>
      </c>
      <c r="K11" s="1466"/>
      <c r="L11" s="1466" t="s">
        <v>1816</v>
      </c>
      <c r="M11" s="1466"/>
      <c r="N11" s="1466" t="s">
        <v>1808</v>
      </c>
      <c r="O11" s="1466"/>
      <c r="P11" s="1466" t="s">
        <v>1807</v>
      </c>
      <c r="Q11" s="1466"/>
      <c r="R11" s="1466" t="s">
        <v>1918</v>
      </c>
      <c r="S11" s="1466"/>
      <c r="T11" s="1466" t="s">
        <v>1965</v>
      </c>
      <c r="U11" s="1466"/>
      <c r="V11" s="1466" t="s">
        <v>2015</v>
      </c>
      <c r="W11" s="1466"/>
      <c r="X11" s="1466" t="s">
        <v>2052</v>
      </c>
      <c r="Y11" s="1466"/>
      <c r="Z11" s="1466" t="s">
        <v>2214</v>
      </c>
      <c r="AA11" s="1466"/>
      <c r="AB11" s="1466" t="s">
        <v>2445</v>
      </c>
      <c r="AC11" s="1466"/>
    </row>
    <row r="12" spans="1:29" ht="39">
      <c r="A12" s="1475"/>
      <c r="B12" s="971" t="s">
        <v>1591</v>
      </c>
      <c r="C12" s="971" t="s">
        <v>1592</v>
      </c>
      <c r="D12" s="971" t="s">
        <v>1591</v>
      </c>
      <c r="E12" s="971" t="s">
        <v>1592</v>
      </c>
      <c r="F12" s="971" t="s">
        <v>1591</v>
      </c>
      <c r="G12" s="971" t="s">
        <v>1592</v>
      </c>
      <c r="H12" s="971" t="s">
        <v>1591</v>
      </c>
      <c r="I12" s="971" t="s">
        <v>1592</v>
      </c>
      <c r="J12" s="971" t="s">
        <v>1591</v>
      </c>
      <c r="K12" s="971" t="s">
        <v>1592</v>
      </c>
      <c r="L12" s="971" t="s">
        <v>1591</v>
      </c>
      <c r="M12" s="971" t="s">
        <v>1592</v>
      </c>
      <c r="N12" s="971" t="s">
        <v>1591</v>
      </c>
      <c r="O12" s="971" t="s">
        <v>1592</v>
      </c>
      <c r="P12" s="971" t="s">
        <v>1591</v>
      </c>
      <c r="Q12" s="971" t="s">
        <v>1592</v>
      </c>
      <c r="R12" s="971" t="s">
        <v>1591</v>
      </c>
      <c r="S12" s="971" t="s">
        <v>1592</v>
      </c>
      <c r="T12" s="971" t="s">
        <v>1591</v>
      </c>
      <c r="U12" s="971" t="s">
        <v>1592</v>
      </c>
      <c r="V12" s="971" t="s">
        <v>1591</v>
      </c>
      <c r="W12" s="971" t="s">
        <v>1592</v>
      </c>
      <c r="X12" s="971" t="s">
        <v>1591</v>
      </c>
      <c r="Y12" s="971" t="s">
        <v>1592</v>
      </c>
      <c r="Z12" s="971" t="s">
        <v>1591</v>
      </c>
      <c r="AA12" s="971" t="s">
        <v>1592</v>
      </c>
      <c r="AB12" s="971" t="s">
        <v>1591</v>
      </c>
      <c r="AC12" s="971" t="s">
        <v>1592</v>
      </c>
    </row>
    <row r="13" spans="1:29" ht="15" customHeight="1">
      <c r="A13" s="1475"/>
      <c r="B13" s="1464" t="s">
        <v>1601</v>
      </c>
      <c r="C13" s="1464" t="s">
        <v>1594</v>
      </c>
      <c r="D13" s="1464" t="s">
        <v>1601</v>
      </c>
      <c r="E13" s="1464" t="s">
        <v>1594</v>
      </c>
      <c r="F13" s="1464" t="s">
        <v>1601</v>
      </c>
      <c r="G13" s="1464" t="s">
        <v>1594</v>
      </c>
      <c r="H13" s="1464" t="s">
        <v>1601</v>
      </c>
      <c r="I13" s="1464" t="s">
        <v>1594</v>
      </c>
      <c r="J13" s="1464" t="s">
        <v>1601</v>
      </c>
      <c r="K13" s="1464" t="s">
        <v>1594</v>
      </c>
      <c r="L13" s="1464" t="s">
        <v>1601</v>
      </c>
      <c r="M13" s="1464" t="s">
        <v>1594</v>
      </c>
      <c r="N13" s="1464" t="s">
        <v>1601</v>
      </c>
      <c r="O13" s="1464" t="s">
        <v>1594</v>
      </c>
      <c r="P13" s="1464" t="s">
        <v>1601</v>
      </c>
      <c r="Q13" s="1464" t="s">
        <v>1594</v>
      </c>
      <c r="R13" s="1464" t="s">
        <v>1601</v>
      </c>
      <c r="S13" s="1464" t="s">
        <v>1594</v>
      </c>
      <c r="T13" s="1464" t="s">
        <v>1601</v>
      </c>
      <c r="U13" s="1464" t="s">
        <v>1594</v>
      </c>
      <c r="V13" s="1464" t="s">
        <v>1601</v>
      </c>
      <c r="W13" s="1464" t="s">
        <v>1594</v>
      </c>
      <c r="X13" s="1464" t="s">
        <v>1601</v>
      </c>
      <c r="Y13" s="1464" t="s">
        <v>1594</v>
      </c>
      <c r="Z13" s="1464" t="s">
        <v>1601</v>
      </c>
      <c r="AA13" s="1464" t="s">
        <v>1594</v>
      </c>
      <c r="AB13" s="1464" t="s">
        <v>1601</v>
      </c>
      <c r="AC13" s="1464" t="s">
        <v>1594</v>
      </c>
    </row>
    <row r="14" spans="1:29" ht="3" customHeight="1">
      <c r="A14" s="1476"/>
      <c r="B14" s="1465"/>
      <c r="C14" s="1465"/>
      <c r="D14" s="1465"/>
      <c r="E14" s="1465"/>
      <c r="F14" s="1465"/>
      <c r="G14" s="1465"/>
      <c r="H14" s="1465"/>
      <c r="I14" s="1465"/>
      <c r="J14" s="1465"/>
      <c r="K14" s="1465"/>
      <c r="L14" s="1465"/>
      <c r="M14" s="1465"/>
      <c r="N14" s="1465"/>
      <c r="O14" s="1465"/>
      <c r="P14" s="1465"/>
      <c r="Q14" s="1465"/>
      <c r="R14" s="1465"/>
      <c r="S14" s="1465"/>
      <c r="T14" s="1465"/>
      <c r="U14" s="1465"/>
      <c r="V14" s="1465"/>
      <c r="W14" s="1465"/>
      <c r="X14" s="1465"/>
      <c r="Y14" s="1465"/>
      <c r="Z14" s="1465"/>
      <c r="AA14" s="1465"/>
      <c r="AB14" s="1465"/>
      <c r="AC14" s="1465"/>
    </row>
    <row r="15" spans="1:29" ht="17.45" customHeight="1">
      <c r="A15" s="969" t="s">
        <v>1603</v>
      </c>
      <c r="B15" s="975">
        <v>115107</v>
      </c>
      <c r="C15" s="975">
        <v>5485</v>
      </c>
      <c r="D15" s="975">
        <v>423480</v>
      </c>
      <c r="E15" s="975">
        <v>22380</v>
      </c>
      <c r="F15" s="975">
        <v>615604</v>
      </c>
      <c r="G15" s="975">
        <v>32249</v>
      </c>
      <c r="H15" s="975">
        <v>915135</v>
      </c>
      <c r="I15" s="975">
        <v>45599</v>
      </c>
      <c r="J15" s="975">
        <v>1096782</v>
      </c>
      <c r="K15" s="975">
        <v>54044</v>
      </c>
      <c r="L15" s="975">
        <v>1997637</v>
      </c>
      <c r="M15" s="975">
        <v>98926</v>
      </c>
      <c r="N15" s="975">
        <v>2465266</v>
      </c>
      <c r="O15" s="975">
        <v>121863</v>
      </c>
      <c r="P15" s="975">
        <v>3150479</v>
      </c>
      <c r="Q15" s="975">
        <v>157189</v>
      </c>
      <c r="R15" s="975">
        <v>4494080</v>
      </c>
      <c r="S15" s="975">
        <v>239595</v>
      </c>
      <c r="T15" s="975">
        <v>5333516</v>
      </c>
      <c r="U15" s="975">
        <v>293212</v>
      </c>
      <c r="V15" s="975">
        <v>5725097</v>
      </c>
      <c r="W15" s="975">
        <v>315698</v>
      </c>
      <c r="X15" s="975">
        <v>6722352</v>
      </c>
      <c r="Y15" s="975">
        <v>374104</v>
      </c>
      <c r="Z15" s="975">
        <v>1156589</v>
      </c>
      <c r="AA15" s="975">
        <v>31527</v>
      </c>
      <c r="AB15" s="975">
        <v>3130910</v>
      </c>
      <c r="AC15" s="975">
        <v>93646</v>
      </c>
    </row>
    <row r="16" spans="1:29" ht="17.45" customHeight="1">
      <c r="A16" s="969" t="s">
        <v>1604</v>
      </c>
      <c r="B16" s="975">
        <v>20000</v>
      </c>
      <c r="C16" s="975">
        <v>7</v>
      </c>
      <c r="D16" s="975">
        <v>40000</v>
      </c>
      <c r="E16" s="975">
        <v>13</v>
      </c>
      <c r="F16" s="975">
        <v>105000</v>
      </c>
      <c r="G16" s="975">
        <v>35</v>
      </c>
      <c r="H16" s="975">
        <v>174500</v>
      </c>
      <c r="I16" s="975">
        <v>58</v>
      </c>
      <c r="J16" s="975">
        <v>261400</v>
      </c>
      <c r="K16" s="975">
        <v>87</v>
      </c>
      <c r="L16" s="975">
        <v>1540300</v>
      </c>
      <c r="M16" s="975">
        <v>157</v>
      </c>
      <c r="N16" s="975">
        <v>3549100</v>
      </c>
      <c r="O16" s="975">
        <v>285</v>
      </c>
      <c r="P16" s="975">
        <v>4254800</v>
      </c>
      <c r="Q16" s="975">
        <v>369</v>
      </c>
      <c r="R16" s="975">
        <v>5347600</v>
      </c>
      <c r="S16" s="975">
        <v>530</v>
      </c>
      <c r="T16" s="975">
        <v>6449500</v>
      </c>
      <c r="U16" s="975">
        <v>701</v>
      </c>
      <c r="V16" s="975">
        <v>8356000</v>
      </c>
      <c r="W16" s="975">
        <v>893</v>
      </c>
      <c r="X16" s="975">
        <v>9906300</v>
      </c>
      <c r="Y16" s="975">
        <v>1133</v>
      </c>
      <c r="Z16" s="975">
        <v>1899700</v>
      </c>
      <c r="AA16" s="975">
        <v>198</v>
      </c>
      <c r="AB16" s="975">
        <v>3939800</v>
      </c>
      <c r="AC16" s="975">
        <v>430</v>
      </c>
    </row>
    <row r="17" spans="1:29" ht="17.45" customHeight="1">
      <c r="A17" s="973" t="s">
        <v>1138</v>
      </c>
      <c r="B17" s="974"/>
      <c r="C17" s="974">
        <v>5492</v>
      </c>
      <c r="D17" s="974"/>
      <c r="E17" s="974">
        <v>22393</v>
      </c>
      <c r="F17" s="974"/>
      <c r="G17" s="974">
        <v>32284</v>
      </c>
      <c r="H17" s="974"/>
      <c r="I17" s="974">
        <v>45657</v>
      </c>
      <c r="J17" s="974"/>
      <c r="K17" s="974">
        <v>54131</v>
      </c>
      <c r="L17" s="974"/>
      <c r="M17" s="974">
        <v>99083</v>
      </c>
      <c r="N17" s="974"/>
      <c r="O17" s="974">
        <v>122148</v>
      </c>
      <c r="P17" s="974"/>
      <c r="Q17" s="974">
        <v>157558</v>
      </c>
      <c r="R17" s="974"/>
      <c r="S17" s="974">
        <v>240125</v>
      </c>
      <c r="T17" s="974"/>
      <c r="U17" s="974">
        <v>293913</v>
      </c>
      <c r="V17" s="974"/>
      <c r="W17" s="974">
        <v>316591</v>
      </c>
      <c r="X17" s="974"/>
      <c r="Y17" s="974">
        <v>375237</v>
      </c>
      <c r="Z17" s="974"/>
      <c r="AA17" s="974">
        <v>31725</v>
      </c>
      <c r="AB17" s="974"/>
      <c r="AC17" s="974">
        <v>94076</v>
      </c>
    </row>
    <row r="18" spans="1:29" ht="15.75" thickBot="1"/>
    <row r="19" spans="1:29" ht="17.25">
      <c r="A19" s="1469" t="s">
        <v>1815</v>
      </c>
      <c r="B19" s="1478" t="s">
        <v>2447</v>
      </c>
      <c r="C19" s="1471"/>
      <c r="D19" s="1468" t="s">
        <v>2215</v>
      </c>
      <c r="E19" s="1469"/>
      <c r="F19" s="1468" t="s">
        <v>2215</v>
      </c>
      <c r="G19" s="1469"/>
      <c r="AA19" s="976"/>
      <c r="AC19" s="976"/>
    </row>
    <row r="20" spans="1:29" ht="17.25">
      <c r="A20" s="1477"/>
      <c r="B20" s="1479"/>
      <c r="C20" s="1480"/>
      <c r="D20" s="1481" t="s">
        <v>2216</v>
      </c>
      <c r="E20" s="1477"/>
      <c r="F20" s="1481" t="s">
        <v>2446</v>
      </c>
      <c r="G20" s="1477"/>
    </row>
    <row r="21" spans="1:29" ht="17.25">
      <c r="A21" s="984"/>
      <c r="B21" s="977" t="s">
        <v>1591</v>
      </c>
      <c r="C21" s="978" t="s">
        <v>1592</v>
      </c>
      <c r="D21" s="979" t="s">
        <v>1591</v>
      </c>
      <c r="E21" s="977" t="s">
        <v>1592</v>
      </c>
      <c r="F21" s="979" t="s">
        <v>1591</v>
      </c>
      <c r="G21" s="978" t="s">
        <v>1592</v>
      </c>
    </row>
    <row r="22" spans="1:29" ht="17.25">
      <c r="A22" s="984"/>
      <c r="B22" s="980" t="s">
        <v>1814</v>
      </c>
      <c r="C22" s="981" t="s">
        <v>1594</v>
      </c>
      <c r="D22" s="982" t="s">
        <v>1814</v>
      </c>
      <c r="E22" s="980" t="s">
        <v>1594</v>
      </c>
      <c r="F22" s="982" t="s">
        <v>1814</v>
      </c>
      <c r="G22" s="981" t="s">
        <v>1594</v>
      </c>
    </row>
    <row r="23" spans="1:29" ht="20.25">
      <c r="A23" s="430" t="s">
        <v>2054</v>
      </c>
      <c r="B23" s="1081">
        <v>39000</v>
      </c>
      <c r="C23" s="1081">
        <v>453</v>
      </c>
      <c r="D23" s="1082">
        <v>0</v>
      </c>
      <c r="E23" s="1083">
        <v>0</v>
      </c>
      <c r="F23" s="1082">
        <v>40000</v>
      </c>
      <c r="G23" s="1084">
        <v>960</v>
      </c>
    </row>
    <row r="24" spans="1:29" ht="20.25">
      <c r="A24" s="430" t="s">
        <v>1813</v>
      </c>
      <c r="B24" s="1085">
        <v>4051</v>
      </c>
      <c r="C24" s="1086">
        <v>94</v>
      </c>
      <c r="D24" s="1082">
        <v>0</v>
      </c>
      <c r="E24" s="1083">
        <v>0</v>
      </c>
      <c r="F24" s="1082">
        <v>0</v>
      </c>
      <c r="G24" s="1084">
        <v>0</v>
      </c>
    </row>
    <row r="25" spans="1:29" ht="20.25">
      <c r="A25" s="430" t="s">
        <v>1812</v>
      </c>
      <c r="B25" s="1085">
        <v>9661843</v>
      </c>
      <c r="C25" s="1086">
        <v>614814</v>
      </c>
      <c r="D25" s="1082">
        <v>485411</v>
      </c>
      <c r="E25" s="1085">
        <v>35561</v>
      </c>
      <c r="F25" s="1082">
        <v>1194404</v>
      </c>
      <c r="G25" s="1086">
        <v>98525</v>
      </c>
    </row>
    <row r="26" spans="1:29" ht="34.5">
      <c r="A26" s="430" t="s">
        <v>1811</v>
      </c>
      <c r="B26" s="1085">
        <v>16557831</v>
      </c>
      <c r="C26" s="1086">
        <v>755984</v>
      </c>
      <c r="D26" s="1082">
        <v>1316490</v>
      </c>
      <c r="E26" s="1085">
        <v>40995</v>
      </c>
      <c r="F26" s="1082">
        <v>3289358</v>
      </c>
      <c r="G26" s="1086">
        <v>111293</v>
      </c>
    </row>
    <row r="27" spans="1:29" ht="21" thickBot="1">
      <c r="A27" s="985" t="s">
        <v>1598</v>
      </c>
      <c r="B27" s="1085">
        <v>92678</v>
      </c>
      <c r="C27" s="1086">
        <v>4757</v>
      </c>
      <c r="D27" s="1082">
        <v>10250</v>
      </c>
      <c r="E27" s="1087">
        <v>65</v>
      </c>
      <c r="F27" s="1082">
        <v>27032</v>
      </c>
      <c r="G27" s="1086">
        <v>290</v>
      </c>
    </row>
    <row r="28" spans="1:29" ht="21" thickBot="1">
      <c r="A28" s="986" t="s">
        <v>1599</v>
      </c>
      <c r="B28" s="1088">
        <v>26355403</v>
      </c>
      <c r="C28" s="1089">
        <v>1376102</v>
      </c>
      <c r="D28" s="1090">
        <v>1812151</v>
      </c>
      <c r="E28" s="1088">
        <v>76621</v>
      </c>
      <c r="F28" s="1090">
        <v>4550794</v>
      </c>
      <c r="G28" s="1089">
        <v>211068</v>
      </c>
    </row>
    <row r="29" spans="1:29" ht="15.75" thickBot="1"/>
    <row r="30" spans="1:29" ht="26.25" customHeight="1">
      <c r="A30" s="987" t="s">
        <v>1810</v>
      </c>
      <c r="B30" s="1468" t="s">
        <v>1809</v>
      </c>
      <c r="C30" s="1469"/>
      <c r="D30" s="1470" t="s">
        <v>2447</v>
      </c>
      <c r="E30" s="1471"/>
      <c r="F30" s="1472" t="s">
        <v>2214</v>
      </c>
      <c r="G30" s="1473"/>
      <c r="H30" s="1472" t="s">
        <v>2445</v>
      </c>
      <c r="I30" s="1473"/>
    </row>
    <row r="31" spans="1:29" ht="33.75" customHeight="1">
      <c r="A31" s="984"/>
      <c r="B31" s="983"/>
      <c r="C31" s="984"/>
      <c r="D31" s="977" t="s">
        <v>1591</v>
      </c>
      <c r="E31" s="978" t="s">
        <v>1806</v>
      </c>
      <c r="F31" s="977" t="s">
        <v>1591</v>
      </c>
      <c r="G31" s="978" t="s">
        <v>1806</v>
      </c>
      <c r="H31" s="977" t="s">
        <v>1591</v>
      </c>
      <c r="I31" s="978" t="s">
        <v>1806</v>
      </c>
    </row>
    <row r="32" spans="1:29" ht="20.25">
      <c r="A32" s="430" t="s">
        <v>1602</v>
      </c>
      <c r="B32" s="555" t="s">
        <v>1805</v>
      </c>
      <c r="C32" s="430" t="s">
        <v>1593</v>
      </c>
      <c r="D32" s="1085">
        <v>6722352</v>
      </c>
      <c r="E32" s="1086">
        <v>374104</v>
      </c>
      <c r="F32" s="1085">
        <v>1156589</v>
      </c>
      <c r="G32" s="1086">
        <v>31527</v>
      </c>
      <c r="H32" s="1085">
        <v>3130910</v>
      </c>
      <c r="I32" s="1086">
        <v>93646</v>
      </c>
    </row>
    <row r="33" spans="1:9" ht="20.25">
      <c r="A33" s="430" t="s">
        <v>171</v>
      </c>
      <c r="B33" s="555" t="s">
        <v>1604</v>
      </c>
      <c r="C33" s="990" t="s">
        <v>1804</v>
      </c>
      <c r="D33" s="1085">
        <v>9906300</v>
      </c>
      <c r="E33" s="1084">
        <v>1133</v>
      </c>
      <c r="F33" s="1085">
        <v>1899700</v>
      </c>
      <c r="G33" s="1084">
        <v>198</v>
      </c>
      <c r="H33" s="1085">
        <v>3939800</v>
      </c>
      <c r="I33" s="1084">
        <v>430</v>
      </c>
    </row>
    <row r="34" spans="1:9" ht="21" thickBot="1">
      <c r="A34" s="986" t="s">
        <v>48</v>
      </c>
      <c r="B34" s="988"/>
      <c r="C34" s="989"/>
      <c r="D34" s="1091"/>
      <c r="E34" s="1092">
        <v>375237</v>
      </c>
      <c r="F34" s="1091"/>
      <c r="G34" s="1092">
        <v>31725</v>
      </c>
      <c r="H34" s="1091"/>
      <c r="I34" s="1092">
        <v>94076</v>
      </c>
    </row>
  </sheetData>
  <mergeCells count="68">
    <mergeCell ref="Z13:Z14"/>
    <mergeCell ref="AA13:AA14"/>
    <mergeCell ref="H30:I30"/>
    <mergeCell ref="A19:A20"/>
    <mergeCell ref="B19:C20"/>
    <mergeCell ref="F19:G19"/>
    <mergeCell ref="F20:G20"/>
    <mergeCell ref="D19:E19"/>
    <mergeCell ref="D20:E20"/>
    <mergeCell ref="A1:A3"/>
    <mergeCell ref="B30:C30"/>
    <mergeCell ref="D30:E30"/>
    <mergeCell ref="F30:G30"/>
    <mergeCell ref="F11:G11"/>
    <mergeCell ref="B1:C1"/>
    <mergeCell ref="D1:E1"/>
    <mergeCell ref="F1:G1"/>
    <mergeCell ref="D13:D14"/>
    <mergeCell ref="E13:E14"/>
    <mergeCell ref="A11:A14"/>
    <mergeCell ref="B13:B14"/>
    <mergeCell ref="C13:C14"/>
    <mergeCell ref="B11:C11"/>
    <mergeCell ref="D11:E11"/>
    <mergeCell ref="F13:F14"/>
    <mergeCell ref="AB13:AB14"/>
    <mergeCell ref="AC13:AC14"/>
    <mergeCell ref="R1:S1"/>
    <mergeCell ref="R11:S11"/>
    <mergeCell ref="R13:R14"/>
    <mergeCell ref="S13:S14"/>
    <mergeCell ref="T1:U1"/>
    <mergeCell ref="V1:W1"/>
    <mergeCell ref="T11:U11"/>
    <mergeCell ref="V11:W11"/>
    <mergeCell ref="X1:Y1"/>
    <mergeCell ref="Z1:AA1"/>
    <mergeCell ref="X11:Y11"/>
    <mergeCell ref="Z11:AA11"/>
    <mergeCell ref="X13:X14"/>
    <mergeCell ref="Y13:Y14"/>
    <mergeCell ref="H11:I11"/>
    <mergeCell ref="J11:K11"/>
    <mergeCell ref="L11:M11"/>
    <mergeCell ref="AB1:AC1"/>
    <mergeCell ref="AB11:AC11"/>
    <mergeCell ref="N11:O11"/>
    <mergeCell ref="P11:Q11"/>
    <mergeCell ref="H1:I1"/>
    <mergeCell ref="J1:K1"/>
    <mergeCell ref="L1:M1"/>
    <mergeCell ref="N1:O1"/>
    <mergeCell ref="P1:Q1"/>
    <mergeCell ref="T13:T14"/>
    <mergeCell ref="U13:U14"/>
    <mergeCell ref="V13:V14"/>
    <mergeCell ref="W13:W14"/>
    <mergeCell ref="G13:G14"/>
    <mergeCell ref="N13:N14"/>
    <mergeCell ref="O13:O14"/>
    <mergeCell ref="P13:P14"/>
    <mergeCell ref="Q13:Q14"/>
    <mergeCell ref="H13:H14"/>
    <mergeCell ref="I13:I14"/>
    <mergeCell ref="J13:J14"/>
    <mergeCell ref="K13:K14"/>
    <mergeCell ref="L13:L14"/>
    <mergeCell ref="M13:M14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6"/>
  <sheetViews>
    <sheetView rightToLeft="1" zoomScaleNormal="100" workbookViewId="0">
      <selection activeCell="E14" sqref="E14"/>
    </sheetView>
  </sheetViews>
  <sheetFormatPr defaultColWidth="9.140625" defaultRowHeight="15"/>
  <cols>
    <col min="1" max="1" width="10.28515625" style="124" customWidth="1"/>
    <col min="2" max="9" width="12.7109375" style="124" customWidth="1"/>
    <col min="10" max="16384" width="9.140625" style="124"/>
  </cols>
  <sheetData>
    <row r="1" spans="1:6" ht="15" customHeight="1">
      <c r="A1" s="1196" t="s">
        <v>1822</v>
      </c>
      <c r="B1" s="1197"/>
      <c r="C1" s="1197"/>
      <c r="D1" s="1197"/>
      <c r="E1" s="1197"/>
      <c r="F1" s="1198"/>
    </row>
    <row r="2" spans="1:6" ht="19.5" customHeight="1">
      <c r="A2" s="851" t="s">
        <v>236</v>
      </c>
      <c r="B2" s="851" t="s">
        <v>50</v>
      </c>
      <c r="C2" s="851" t="s">
        <v>237</v>
      </c>
      <c r="D2" s="851" t="s">
        <v>51</v>
      </c>
      <c r="E2" s="851" t="s">
        <v>237</v>
      </c>
      <c r="F2" s="851" t="s">
        <v>48</v>
      </c>
    </row>
    <row r="3" spans="1:6" ht="18.75" customHeight="1">
      <c r="A3" s="650" t="s">
        <v>1536</v>
      </c>
      <c r="B3" s="125">
        <v>106177</v>
      </c>
      <c r="C3" s="74">
        <v>0.27490187346596384</v>
      </c>
      <c r="D3" s="125">
        <v>280059</v>
      </c>
      <c r="E3" s="74">
        <v>0.72509812653403616</v>
      </c>
      <c r="F3" s="651">
        <v>386236</v>
      </c>
    </row>
    <row r="4" spans="1:6" ht="18.75" customHeight="1">
      <c r="A4" s="650" t="s">
        <v>1584</v>
      </c>
      <c r="B4" s="125">
        <v>114715</v>
      </c>
      <c r="C4" s="74">
        <v>0.32460201130723654</v>
      </c>
      <c r="D4" s="125">
        <v>238687</v>
      </c>
      <c r="E4" s="74">
        <v>0.67539798869276346</v>
      </c>
      <c r="F4" s="651">
        <v>353402</v>
      </c>
    </row>
    <row r="5" spans="1:6" ht="18.75" customHeight="1">
      <c r="A5" s="650" t="s">
        <v>1605</v>
      </c>
      <c r="B5" s="125">
        <v>97289</v>
      </c>
      <c r="C5" s="74">
        <v>0.26810314181862271</v>
      </c>
      <c r="D5" s="125">
        <v>265590</v>
      </c>
      <c r="E5" s="74">
        <v>0.73189685818137729</v>
      </c>
      <c r="F5" s="651">
        <v>362879</v>
      </c>
    </row>
    <row r="6" spans="1:6" ht="18.75" customHeight="1">
      <c r="A6" s="650" t="s">
        <v>1646</v>
      </c>
      <c r="B6" s="125">
        <v>83979</v>
      </c>
      <c r="C6" s="74">
        <v>0.25164282953227679</v>
      </c>
      <c r="D6" s="125">
        <v>249744</v>
      </c>
      <c r="E6" s="74">
        <v>0.74835717046772321</v>
      </c>
      <c r="F6" s="651">
        <v>333723</v>
      </c>
    </row>
    <row r="7" spans="1:6" ht="18.75" customHeight="1">
      <c r="A7" s="650" t="s">
        <v>1693</v>
      </c>
      <c r="B7" s="125">
        <v>121166</v>
      </c>
      <c r="C7" s="74">
        <v>0.24897924796209192</v>
      </c>
      <c r="D7" s="125">
        <v>365485</v>
      </c>
      <c r="E7" s="74">
        <v>0.75102075203790808</v>
      </c>
      <c r="F7" s="651">
        <v>486651</v>
      </c>
    </row>
    <row r="8" spans="1:6" ht="18.75" customHeight="1">
      <c r="A8" s="650" t="s">
        <v>1756</v>
      </c>
      <c r="B8" s="125">
        <v>129673</v>
      </c>
      <c r="C8" s="74">
        <v>0.23517900540462114</v>
      </c>
      <c r="D8" s="125">
        <v>421707</v>
      </c>
      <c r="E8" s="74">
        <v>0.76482099459537889</v>
      </c>
      <c r="F8" s="651">
        <v>551380</v>
      </c>
    </row>
    <row r="9" spans="1:6" ht="18.75" customHeight="1">
      <c r="A9" s="650" t="s">
        <v>1919</v>
      </c>
      <c r="B9" s="125">
        <v>86577.885555492496</v>
      </c>
      <c r="C9" s="74">
        <v>0.28542435054220366</v>
      </c>
      <c r="D9" s="125">
        <v>216752.52543090598</v>
      </c>
      <c r="E9" s="74">
        <v>0.71457564945779639</v>
      </c>
      <c r="F9" s="651">
        <v>303330.41098639846</v>
      </c>
    </row>
    <row r="10" spans="1:6" ht="18.75" customHeight="1">
      <c r="A10" s="650" t="s">
        <v>1900</v>
      </c>
      <c r="B10" s="125">
        <v>115044.28478775649</v>
      </c>
      <c r="C10" s="74">
        <v>0.19410272494581748</v>
      </c>
      <c r="D10" s="125">
        <v>477653.65296592703</v>
      </c>
      <c r="E10" s="74">
        <v>0.80589727505418252</v>
      </c>
      <c r="F10" s="651">
        <v>592697.93775368354</v>
      </c>
    </row>
    <row r="11" spans="1:6" ht="18.75" customHeight="1">
      <c r="A11" s="650" t="s">
        <v>1964</v>
      </c>
      <c r="B11" s="125">
        <v>190228.9221715325</v>
      </c>
      <c r="C11" s="74">
        <v>0.23110955420360579</v>
      </c>
      <c r="D11" s="125">
        <v>632882.53605897503</v>
      </c>
      <c r="E11" s="74">
        <v>0.76889044579639421</v>
      </c>
      <c r="F11" s="651">
        <v>823111.45823050756</v>
      </c>
    </row>
    <row r="12" spans="1:6" ht="18.75" customHeight="1">
      <c r="A12" s="650" t="s">
        <v>2014</v>
      </c>
      <c r="B12" s="125">
        <v>232302.68591564649</v>
      </c>
      <c r="C12" s="74">
        <v>0.20728332910201422</v>
      </c>
      <c r="D12" s="125">
        <v>888398.5635385199</v>
      </c>
      <c r="E12" s="74">
        <v>0.79271667089798592</v>
      </c>
      <c r="F12" s="651">
        <v>1120701.2494541663</v>
      </c>
    </row>
    <row r="13" spans="1:6" ht="18.75" customHeight="1">
      <c r="A13" s="650" t="s">
        <v>2038</v>
      </c>
      <c r="B13" s="125">
        <v>389609.391961043</v>
      </c>
      <c r="C13" s="74">
        <v>0.29902423386144772</v>
      </c>
      <c r="D13" s="125">
        <v>913326.45016059501</v>
      </c>
      <c r="E13" s="74">
        <v>0.70097576613855239</v>
      </c>
      <c r="F13" s="651">
        <v>1302935.8421216379</v>
      </c>
    </row>
    <row r="14" spans="1:6" ht="18.75" customHeight="1">
      <c r="A14" s="650" t="s">
        <v>2196</v>
      </c>
      <c r="B14" s="125">
        <v>357155.39471474197</v>
      </c>
      <c r="C14" s="74">
        <v>0.23961090336819921</v>
      </c>
      <c r="D14" s="125">
        <v>1133408.639284652</v>
      </c>
      <c r="E14" s="74">
        <v>0.76038909663180076</v>
      </c>
      <c r="F14" s="651">
        <v>1490564.0339993939</v>
      </c>
    </row>
    <row r="15" spans="1:6" ht="18.75" customHeight="1">
      <c r="A15" s="650" t="s">
        <v>2419</v>
      </c>
      <c r="B15" s="125">
        <v>702766.79997489799</v>
      </c>
      <c r="C15" s="74">
        <v>0.20892041546064086</v>
      </c>
      <c r="D15" s="125">
        <v>2661034.6668439079</v>
      </c>
      <c r="E15" s="74">
        <v>0.79107958453935923</v>
      </c>
      <c r="F15" s="651">
        <v>3363801.4668188058</v>
      </c>
    </row>
    <row r="17" spans="1:6" ht="18.75" customHeight="1">
      <c r="A17" s="1196" t="s">
        <v>2234</v>
      </c>
      <c r="B17" s="1197"/>
      <c r="C17" s="1197"/>
      <c r="D17" s="1197"/>
      <c r="E17" s="1197"/>
      <c r="F17" s="1198"/>
    </row>
    <row r="18" spans="1:6" ht="19.5">
      <c r="A18" s="851" t="s">
        <v>236</v>
      </c>
      <c r="B18" s="851" t="s">
        <v>50</v>
      </c>
      <c r="C18" s="851" t="s">
        <v>237</v>
      </c>
      <c r="D18" s="851" t="s">
        <v>51</v>
      </c>
      <c r="E18" s="851" t="s">
        <v>237</v>
      </c>
      <c r="F18" s="851" t="s">
        <v>48</v>
      </c>
    </row>
    <row r="19" spans="1:6" ht="17.25">
      <c r="A19" s="650" t="s">
        <v>1536</v>
      </c>
      <c r="B19" s="125">
        <v>27019.4343472685</v>
      </c>
      <c r="C19" s="74">
        <v>0.92890935343627434</v>
      </c>
      <c r="D19" s="125">
        <v>2067.8326151285</v>
      </c>
      <c r="E19" s="74">
        <v>7.1090646563725685E-2</v>
      </c>
      <c r="F19" s="651">
        <v>29087.266962397</v>
      </c>
    </row>
    <row r="20" spans="1:6" ht="17.25">
      <c r="A20" s="650" t="s">
        <v>1584</v>
      </c>
      <c r="B20" s="125">
        <v>36684</v>
      </c>
      <c r="C20" s="74">
        <v>0.95710707576706322</v>
      </c>
      <c r="D20" s="125">
        <v>1644</v>
      </c>
      <c r="E20" s="74">
        <v>4.2892924232936759E-2</v>
      </c>
      <c r="F20" s="651">
        <v>38328</v>
      </c>
    </row>
    <row r="21" spans="1:6" ht="17.25">
      <c r="A21" s="650" t="s">
        <v>1605</v>
      </c>
      <c r="B21" s="125">
        <v>60162</v>
      </c>
      <c r="C21" s="74">
        <v>0.96447465452563408</v>
      </c>
      <c r="D21" s="125">
        <v>2216</v>
      </c>
      <c r="E21" s="74">
        <v>3.5525345474365963E-2</v>
      </c>
      <c r="F21" s="651">
        <v>62378</v>
      </c>
    </row>
    <row r="22" spans="1:6" ht="17.25">
      <c r="A22" s="650" t="s">
        <v>1646</v>
      </c>
      <c r="B22" s="125">
        <v>44870</v>
      </c>
      <c r="C22" s="74">
        <v>0.95059531375789164</v>
      </c>
      <c r="D22" s="125">
        <v>2332</v>
      </c>
      <c r="E22" s="74">
        <v>4.9404686242108385E-2</v>
      </c>
      <c r="F22" s="651">
        <v>47202</v>
      </c>
    </row>
    <row r="23" spans="1:6" ht="17.25">
      <c r="A23" s="650" t="s">
        <v>1693</v>
      </c>
      <c r="B23" s="125">
        <v>47880</v>
      </c>
      <c r="C23" s="74">
        <v>0.95561232636116877</v>
      </c>
      <c r="D23" s="125">
        <v>2224</v>
      </c>
      <c r="E23" s="74">
        <v>4.4387673638831233E-2</v>
      </c>
      <c r="F23" s="651">
        <v>50104</v>
      </c>
    </row>
    <row r="24" spans="1:6" ht="17.25">
      <c r="A24" s="650" t="s">
        <v>1756</v>
      </c>
      <c r="B24" s="125">
        <v>89684</v>
      </c>
      <c r="C24" s="74">
        <v>0.97103693197197893</v>
      </c>
      <c r="D24" s="125">
        <v>2675</v>
      </c>
      <c r="E24" s="74">
        <v>2.896306802802109E-2</v>
      </c>
      <c r="F24" s="651">
        <v>92359</v>
      </c>
    </row>
    <row r="25" spans="1:6" ht="17.25">
      <c r="A25" s="650" t="s">
        <v>1919</v>
      </c>
      <c r="B25" s="125">
        <v>79826.193898761499</v>
      </c>
      <c r="C25" s="74">
        <v>0.97793824071407853</v>
      </c>
      <c r="D25" s="125">
        <v>1800.8358822534999</v>
      </c>
      <c r="E25" s="74">
        <v>2.2061759285921519E-2</v>
      </c>
      <c r="F25" s="651">
        <v>81627.029781014993</v>
      </c>
    </row>
    <row r="26" spans="1:6" ht="17.25">
      <c r="A26" s="650" t="s">
        <v>1900</v>
      </c>
      <c r="B26" s="125">
        <v>116122.0024184495</v>
      </c>
      <c r="C26" s="74">
        <v>0.97795135822060619</v>
      </c>
      <c r="D26" s="125">
        <v>2618.0570357699999</v>
      </c>
      <c r="E26" s="74">
        <v>2.2048641779393731E-2</v>
      </c>
      <c r="F26" s="651">
        <v>118740.0594542195</v>
      </c>
    </row>
    <row r="27" spans="1:6" ht="17.25">
      <c r="A27" s="650" t="s">
        <v>1964</v>
      </c>
      <c r="B27" s="125">
        <v>125911.04189077599</v>
      </c>
      <c r="C27" s="74">
        <v>0.97774900111017049</v>
      </c>
      <c r="D27" s="125">
        <v>2865.404567172</v>
      </c>
      <c r="E27" s="74">
        <v>2.2250998889829589E-2</v>
      </c>
      <c r="F27" s="651">
        <v>128776.44645794798</v>
      </c>
    </row>
    <row r="28" spans="1:6" ht="17.25">
      <c r="A28" s="650" t="s">
        <v>2014</v>
      </c>
      <c r="B28" s="125">
        <v>125607.66547859</v>
      </c>
      <c r="C28" s="74">
        <v>0.97717387250732224</v>
      </c>
      <c r="D28" s="125">
        <v>2934.1109775225</v>
      </c>
      <c r="E28" s="74">
        <v>2.2826127492677692E-2</v>
      </c>
      <c r="F28" s="651">
        <v>128541.77645611251</v>
      </c>
    </row>
    <row r="29" spans="1:6" ht="17.25">
      <c r="A29" s="650" t="s">
        <v>2038</v>
      </c>
      <c r="B29" s="125">
        <v>215388.4347811765</v>
      </c>
      <c r="C29" s="74">
        <v>0.98214129922634985</v>
      </c>
      <c r="D29" s="125">
        <v>3916.5012304155002</v>
      </c>
      <c r="E29" s="74">
        <v>1.7858700773650083E-2</v>
      </c>
      <c r="F29" s="651">
        <v>219304.93601159201</v>
      </c>
    </row>
    <row r="30" spans="1:6" ht="17.25">
      <c r="A30" s="650" t="s">
        <v>2196</v>
      </c>
      <c r="B30" s="125">
        <v>49423.801362239501</v>
      </c>
      <c r="C30" s="74">
        <v>0.90882943378956449</v>
      </c>
      <c r="D30" s="125">
        <v>4958.0215901225001</v>
      </c>
      <c r="E30" s="74">
        <v>9.1170566210435483E-2</v>
      </c>
      <c r="F30" s="651">
        <v>54381.822952362003</v>
      </c>
    </row>
    <row r="31" spans="1:6" ht="17.25">
      <c r="A31" s="650" t="s">
        <v>2419</v>
      </c>
      <c r="B31" s="125">
        <v>92277.875636113502</v>
      </c>
      <c r="C31" s="74">
        <v>0.92155501174366217</v>
      </c>
      <c r="D31" s="125">
        <v>7854.9156353654998</v>
      </c>
      <c r="E31" s="74">
        <v>7.8444988256337861E-2</v>
      </c>
      <c r="F31" s="651">
        <v>100132.791271479</v>
      </c>
    </row>
    <row r="35" spans="1:9" ht="18.75" customHeight="1">
      <c r="A35" s="1202" t="s">
        <v>236</v>
      </c>
      <c r="B35" s="1196" t="s">
        <v>1645</v>
      </c>
      <c r="C35" s="1197"/>
      <c r="D35" s="1197"/>
      <c r="E35" s="1198"/>
      <c r="F35" s="1199" t="s">
        <v>1821</v>
      </c>
      <c r="G35" s="1200"/>
      <c r="H35" s="1200"/>
      <c r="I35" s="1201"/>
    </row>
    <row r="36" spans="1:9" ht="19.5">
      <c r="A36" s="1203"/>
      <c r="B36" s="654" t="s">
        <v>50</v>
      </c>
      <c r="C36" s="655" t="s">
        <v>237</v>
      </c>
      <c r="D36" s="655" t="s">
        <v>51</v>
      </c>
      <c r="E36" s="656" t="s">
        <v>237</v>
      </c>
      <c r="F36" s="657" t="s">
        <v>50</v>
      </c>
      <c r="G36" s="657" t="s">
        <v>237</v>
      </c>
      <c r="H36" s="657" t="s">
        <v>51</v>
      </c>
      <c r="I36" s="658" t="s">
        <v>237</v>
      </c>
    </row>
    <row r="37" spans="1:9" ht="20.25">
      <c r="A37" s="652" t="s">
        <v>238</v>
      </c>
      <c r="B37" s="659">
        <v>23347.745844804998</v>
      </c>
      <c r="C37" s="660">
        <v>0.31609198361691526</v>
      </c>
      <c r="D37" s="659">
        <v>50516.025003306997</v>
      </c>
      <c r="E37" s="660">
        <v>0.68390801638308474</v>
      </c>
      <c r="F37" s="661">
        <v>16901.978182644001</v>
      </c>
      <c r="G37" s="662">
        <v>0.95136088492827053</v>
      </c>
      <c r="H37" s="661">
        <v>864.12766678699995</v>
      </c>
      <c r="I37" s="662">
        <v>4.8639115071729438E-2</v>
      </c>
    </row>
    <row r="38" spans="1:9" ht="20.25">
      <c r="A38" s="653" t="s">
        <v>239</v>
      </c>
      <c r="B38" s="659">
        <v>24816.0239693845</v>
      </c>
      <c r="C38" s="660">
        <v>0.3445149380573776</v>
      </c>
      <c r="D38" s="659">
        <v>47215.755289056498</v>
      </c>
      <c r="E38" s="660">
        <v>0.65548506194262235</v>
      </c>
      <c r="F38" s="661">
        <v>38500.840561318997</v>
      </c>
      <c r="G38" s="662">
        <v>0.96143016471719522</v>
      </c>
      <c r="H38" s="661">
        <v>1544.5438818079999</v>
      </c>
      <c r="I38" s="662">
        <v>3.8569835282804749E-2</v>
      </c>
    </row>
    <row r="39" spans="1:9" ht="20.25">
      <c r="A39" s="653" t="s">
        <v>240</v>
      </c>
      <c r="B39" s="659">
        <v>29580.575134469</v>
      </c>
      <c r="C39" s="660">
        <v>0.47923130478844644</v>
      </c>
      <c r="D39" s="659">
        <v>32144.472538548001</v>
      </c>
      <c r="E39" s="660">
        <v>0.52076869521155345</v>
      </c>
      <c r="F39" s="661">
        <v>22138.937423520001</v>
      </c>
      <c r="G39" s="662">
        <v>0.95596829675732298</v>
      </c>
      <c r="H39" s="661">
        <v>1019.714906914</v>
      </c>
      <c r="I39" s="662">
        <v>4.4031703242677002E-2</v>
      </c>
    </row>
    <row r="40" spans="1:9" ht="20.25">
      <c r="A40" s="653" t="s">
        <v>241</v>
      </c>
      <c r="B40" s="659">
        <v>25068.047475009</v>
      </c>
      <c r="C40" s="660">
        <v>0.45415699236758922</v>
      </c>
      <c r="D40" s="659">
        <v>30128.829147600001</v>
      </c>
      <c r="E40" s="660">
        <v>0.54584300763241078</v>
      </c>
      <c r="F40" s="661">
        <v>15942.614822242</v>
      </c>
      <c r="G40" s="662">
        <v>0.94485726511459167</v>
      </c>
      <c r="H40" s="661">
        <v>930.42559440599996</v>
      </c>
      <c r="I40" s="662">
        <v>5.5142734885408308E-2</v>
      </c>
    </row>
    <row r="41" spans="1:9" ht="20.25">
      <c r="A41" s="653" t="s">
        <v>242</v>
      </c>
      <c r="B41" s="659">
        <v>23115.483555624</v>
      </c>
      <c r="C41" s="660">
        <v>0.42163244487029161</v>
      </c>
      <c r="D41" s="659">
        <v>31708.294445462001</v>
      </c>
      <c r="E41" s="660">
        <v>0.57836755512970839</v>
      </c>
      <c r="F41" s="661">
        <v>19865.753761760501</v>
      </c>
      <c r="G41" s="662">
        <v>0.9536518385025623</v>
      </c>
      <c r="H41" s="661">
        <v>965.48984277550005</v>
      </c>
      <c r="I41" s="662">
        <v>4.6348161497437666E-2</v>
      </c>
    </row>
    <row r="42" spans="1:9" ht="20.25">
      <c r="A42" s="653" t="s">
        <v>243</v>
      </c>
      <c r="B42" s="659">
        <v>28709.795195637002</v>
      </c>
      <c r="C42" s="660">
        <v>0.57576674160869257</v>
      </c>
      <c r="D42" s="659">
        <v>21153.79212346</v>
      </c>
      <c r="E42" s="660">
        <v>0.42423325839130743</v>
      </c>
      <c r="F42" s="661">
        <v>18263.098120477502</v>
      </c>
      <c r="G42" s="662">
        <v>0.94291070055482862</v>
      </c>
      <c r="H42" s="661">
        <v>1105.7542106405001</v>
      </c>
      <c r="I42" s="662">
        <v>5.7089299445171313E-2</v>
      </c>
    </row>
    <row r="43" spans="1:9" ht="20.25">
      <c r="A43" s="653" t="s">
        <v>244</v>
      </c>
      <c r="B43" s="659">
        <v>16476.5595799435</v>
      </c>
      <c r="C43" s="660">
        <v>0.3323574498266097</v>
      </c>
      <c r="D43" s="659">
        <v>33098.256897133499</v>
      </c>
      <c r="E43" s="660">
        <v>0.66764255017339036</v>
      </c>
      <c r="F43" s="661">
        <v>31141.475401023999</v>
      </c>
      <c r="G43" s="662">
        <v>0.96698625452475184</v>
      </c>
      <c r="H43" s="661">
        <v>1063.196852905</v>
      </c>
      <c r="I43" s="662">
        <v>3.3013745475248206E-2</v>
      </c>
    </row>
    <row r="44" spans="1:9" ht="20.25">
      <c r="A44" s="653" t="s">
        <v>245</v>
      </c>
      <c r="B44" s="659">
        <v>30926.688766938001</v>
      </c>
      <c r="C44" s="660">
        <v>0.45323851098186163</v>
      </c>
      <c r="D44" s="659">
        <v>37308.220706974003</v>
      </c>
      <c r="E44" s="660">
        <v>0.54676148901813837</v>
      </c>
      <c r="F44" s="661">
        <v>34944.309221062998</v>
      </c>
      <c r="G44" s="662">
        <v>0.96487034746023359</v>
      </c>
      <c r="H44" s="661">
        <v>1272.2760569950001</v>
      </c>
      <c r="I44" s="662">
        <v>3.51296525397665E-2</v>
      </c>
    </row>
    <row r="45" spans="1:9" ht="20.25">
      <c r="A45" s="653" t="s">
        <v>246</v>
      </c>
      <c r="B45" s="659">
        <v>24611.216635664499</v>
      </c>
      <c r="C45" s="660">
        <v>0.51094398222975701</v>
      </c>
      <c r="D45" s="659">
        <v>23556.914297713502</v>
      </c>
      <c r="E45" s="660">
        <v>0.48905601777024299</v>
      </c>
      <c r="F45" s="661">
        <v>24888.488913866498</v>
      </c>
      <c r="G45" s="662">
        <v>0.94974562390663697</v>
      </c>
      <c r="H45" s="661">
        <v>1316.9373470005</v>
      </c>
      <c r="I45" s="662">
        <v>5.0254376093362946E-2</v>
      </c>
    </row>
    <row r="46" spans="1:9" ht="20.25">
      <c r="A46" s="653" t="s">
        <v>247</v>
      </c>
      <c r="B46" s="659">
        <v>20928.483266032999</v>
      </c>
      <c r="C46" s="660">
        <v>0.49977690407533509</v>
      </c>
      <c r="D46" s="659">
        <v>20947.167840242</v>
      </c>
      <c r="E46" s="660">
        <v>0.50022309592466496</v>
      </c>
      <c r="F46" s="661">
        <v>28322.671785371</v>
      </c>
      <c r="G46" s="662">
        <v>0.96236289931108487</v>
      </c>
      <c r="H46" s="661">
        <v>1107.6728441299999</v>
      </c>
      <c r="I46" s="662">
        <v>3.7637100688915071E-2</v>
      </c>
    </row>
    <row r="47" spans="1:9" ht="20.25">
      <c r="A47" s="653" t="s">
        <v>248</v>
      </c>
      <c r="B47" s="659">
        <v>25350.4699373775</v>
      </c>
      <c r="C47" s="660">
        <v>0.47450151596554274</v>
      </c>
      <c r="D47" s="659">
        <v>28075.0072938025</v>
      </c>
      <c r="E47" s="660">
        <v>0.5254984840344572</v>
      </c>
      <c r="F47" s="661">
        <v>52835.509066879997</v>
      </c>
      <c r="G47" s="662">
        <v>0.96475714421976233</v>
      </c>
      <c r="H47" s="661">
        <v>1930.0963328190001</v>
      </c>
      <c r="I47" s="662">
        <v>3.5242855780237725E-2</v>
      </c>
    </row>
    <row r="48" spans="1:9" ht="20.25">
      <c r="A48" s="653" t="s">
        <v>249</v>
      </c>
      <c r="B48" s="659">
        <v>72991.332819539006</v>
      </c>
      <c r="C48" s="660">
        <v>0.76272245504228897</v>
      </c>
      <c r="D48" s="659">
        <v>22707.085834586</v>
      </c>
      <c r="E48" s="660">
        <v>0.23727754495771103</v>
      </c>
      <c r="F48" s="661">
        <v>33140.359813427996</v>
      </c>
      <c r="G48" s="662">
        <v>0.94330632689030636</v>
      </c>
      <c r="H48" s="661">
        <v>1991.769452235</v>
      </c>
      <c r="I48" s="662">
        <v>5.6693673109693664E-2</v>
      </c>
    </row>
    <row r="49" spans="1:9" ht="20.25">
      <c r="A49" s="653" t="s">
        <v>250</v>
      </c>
      <c r="B49" s="659">
        <v>12709.290052394501</v>
      </c>
      <c r="C49" s="660">
        <v>0.30529231270219676</v>
      </c>
      <c r="D49" s="659">
        <v>28920.615201040499</v>
      </c>
      <c r="E49" s="660">
        <v>0.6947076872978033</v>
      </c>
      <c r="F49" s="661">
        <v>16367.360108624</v>
      </c>
      <c r="G49" s="662">
        <v>0.95112036926514387</v>
      </c>
      <c r="H49" s="661">
        <v>841.14539449100005</v>
      </c>
      <c r="I49" s="662">
        <v>4.8879630734856086E-2</v>
      </c>
    </row>
    <row r="50" spans="1:9" ht="20.25">
      <c r="A50" s="653" t="s">
        <v>251</v>
      </c>
      <c r="B50" s="659">
        <v>54111.708667279003</v>
      </c>
      <c r="C50" s="660">
        <v>0.59634383532545365</v>
      </c>
      <c r="D50" s="659">
        <v>36627.400990403003</v>
      </c>
      <c r="E50" s="660">
        <v>0.40365616467454629</v>
      </c>
      <c r="F50" s="661">
        <v>20278.784327570502</v>
      </c>
      <c r="G50" s="662">
        <v>0.94157313465256987</v>
      </c>
      <c r="H50" s="661">
        <v>1258.3470765165</v>
      </c>
      <c r="I50" s="662">
        <v>5.8426865347430128E-2</v>
      </c>
    </row>
    <row r="51" spans="1:9" ht="20.25">
      <c r="A51" s="653" t="s">
        <v>252</v>
      </c>
      <c r="B51" s="659">
        <v>25838.699335010999</v>
      </c>
      <c r="C51" s="660">
        <v>0.51952589759876699</v>
      </c>
      <c r="D51" s="659">
        <v>23896.452376263998</v>
      </c>
      <c r="E51" s="660">
        <v>0.48047410240123289</v>
      </c>
      <c r="F51" s="661">
        <v>18974.799449568502</v>
      </c>
      <c r="G51" s="662">
        <v>0.93805641853972854</v>
      </c>
      <c r="H51" s="661">
        <v>1252.9811770025001</v>
      </c>
      <c r="I51" s="662">
        <v>6.1943581460271374E-2</v>
      </c>
    </row>
    <row r="52" spans="1:9" ht="20.25">
      <c r="A52" s="653" t="s">
        <v>253</v>
      </c>
      <c r="B52" s="659">
        <v>23270.7185232745</v>
      </c>
      <c r="C52" s="660">
        <v>0.51403789407534695</v>
      </c>
      <c r="D52" s="659">
        <v>21999.715410655499</v>
      </c>
      <c r="E52" s="660">
        <v>0.48596210592465305</v>
      </c>
      <c r="F52" s="661">
        <v>19000.478868982002</v>
      </c>
      <c r="G52" s="662">
        <v>0.94583645995654286</v>
      </c>
      <c r="H52" s="661">
        <v>1088.0667447650001</v>
      </c>
      <c r="I52" s="662">
        <v>5.4163540043457088E-2</v>
      </c>
    </row>
    <row r="53" spans="1:9" ht="20.25">
      <c r="A53" s="653" t="s">
        <v>254</v>
      </c>
      <c r="B53" s="659">
        <v>34610.722554886997</v>
      </c>
      <c r="C53" s="660">
        <v>0.568873727967803</v>
      </c>
      <c r="D53" s="659">
        <v>26230.059596413001</v>
      </c>
      <c r="E53" s="660">
        <v>0.43112627203219706</v>
      </c>
      <c r="F53" s="661">
        <v>18535.849999999999</v>
      </c>
      <c r="G53" s="662">
        <v>0.93567687745059847</v>
      </c>
      <c r="H53" s="661">
        <v>1274.2473174669999</v>
      </c>
      <c r="I53" s="662">
        <v>6.4323122549401507E-2</v>
      </c>
    </row>
    <row r="54" spans="1:9" ht="20.25">
      <c r="A54" s="653" t="s">
        <v>255</v>
      </c>
      <c r="B54" s="659">
        <v>24105.251169702002</v>
      </c>
      <c r="C54" s="660">
        <v>0.5139509124230387</v>
      </c>
      <c r="D54" s="659">
        <v>22796.603826637998</v>
      </c>
      <c r="E54" s="660">
        <v>0.48604908757696125</v>
      </c>
      <c r="F54" s="661">
        <v>30483.977633765</v>
      </c>
      <c r="G54" s="662">
        <v>0.95108714207235678</v>
      </c>
      <c r="H54" s="661">
        <v>1567.741168092</v>
      </c>
      <c r="I54" s="662">
        <v>4.891285792764314E-2</v>
      </c>
    </row>
    <row r="55" spans="1:9" ht="20.25">
      <c r="A55" s="653" t="s">
        <v>256</v>
      </c>
      <c r="B55" s="659">
        <v>27868.2430113925</v>
      </c>
      <c r="C55" s="660">
        <v>0.52726181439703057</v>
      </c>
      <c r="D55" s="659">
        <v>24986.415244605501</v>
      </c>
      <c r="E55" s="660">
        <v>0.47273818560296937</v>
      </c>
      <c r="F55" s="661">
        <v>33458.639088449003</v>
      </c>
      <c r="G55" s="662">
        <v>0.95578468426859531</v>
      </c>
      <c r="H55" s="661">
        <v>1547.8217171589999</v>
      </c>
      <c r="I55" s="662">
        <v>4.421531573140465E-2</v>
      </c>
    </row>
    <row r="56" spans="1:9" ht="20.25">
      <c r="A56" s="653" t="s">
        <v>257</v>
      </c>
      <c r="B56" s="659">
        <v>21663.636967848499</v>
      </c>
      <c r="C56" s="660">
        <v>0.45808422414235994</v>
      </c>
      <c r="D56" s="659">
        <v>25628.183675850501</v>
      </c>
      <c r="E56" s="660">
        <v>0.54191577585764006</v>
      </c>
      <c r="F56" s="661">
        <v>44181.440947666</v>
      </c>
      <c r="G56" s="662">
        <v>0.96903809818115261</v>
      </c>
      <c r="H56" s="661">
        <v>1411.648767375</v>
      </c>
      <c r="I56" s="662">
        <v>3.0961901818847386E-2</v>
      </c>
    </row>
    <row r="57" spans="1:9" ht="20.25">
      <c r="A57" s="653" t="s">
        <v>258</v>
      </c>
      <c r="B57" s="659">
        <v>31187.864790494499</v>
      </c>
      <c r="C57" s="660">
        <v>0.50264924232996666</v>
      </c>
      <c r="D57" s="659">
        <v>30859.109847181498</v>
      </c>
      <c r="E57" s="660">
        <v>0.49735075767003328</v>
      </c>
      <c r="F57" s="661">
        <v>43599.639252492503</v>
      </c>
      <c r="G57" s="662">
        <v>0.97498149712276694</v>
      </c>
      <c r="H57" s="661">
        <v>1118.7881034704999</v>
      </c>
      <c r="I57" s="662">
        <v>2.5018502877233104E-2</v>
      </c>
    </row>
    <row r="58" spans="1:9" ht="20.25">
      <c r="A58" s="653" t="s">
        <v>259</v>
      </c>
      <c r="B58" s="659">
        <v>34207.324004146998</v>
      </c>
      <c r="C58" s="660">
        <v>0.51506361358166264</v>
      </c>
      <c r="D58" s="659">
        <v>32206.460821916</v>
      </c>
      <c r="E58" s="660">
        <v>0.48493638641833742</v>
      </c>
      <c r="F58" s="661">
        <v>26589.918701375002</v>
      </c>
      <c r="G58" s="662">
        <v>0.95960170051620164</v>
      </c>
      <c r="H58" s="661">
        <v>1119.4097492430001</v>
      </c>
      <c r="I58" s="662">
        <v>4.0398299483798347E-2</v>
      </c>
    </row>
    <row r="59" spans="1:9" ht="20.25">
      <c r="A59" s="653" t="s">
        <v>260</v>
      </c>
      <c r="B59" s="659">
        <v>37854.144376962999</v>
      </c>
      <c r="C59" s="660">
        <v>0.56300228370368566</v>
      </c>
      <c r="D59" s="659">
        <v>29382.073792422001</v>
      </c>
      <c r="E59" s="660">
        <v>0.43699771629631434</v>
      </c>
      <c r="F59" s="661">
        <v>32092.2420892595</v>
      </c>
      <c r="G59" s="662">
        <v>0.96967247008381874</v>
      </c>
      <c r="H59" s="661">
        <v>1003.7187422215</v>
      </c>
      <c r="I59" s="662">
        <v>3.0327529916181158E-2</v>
      </c>
    </row>
    <row r="60" spans="1:9" ht="20.25">
      <c r="A60" s="653" t="s">
        <v>261</v>
      </c>
      <c r="B60" s="659">
        <v>73487.503364037999</v>
      </c>
      <c r="C60" s="660">
        <v>0.77047314222048802</v>
      </c>
      <c r="D60" s="659">
        <v>21892.204684250999</v>
      </c>
      <c r="E60" s="660">
        <v>0.22952685777951193</v>
      </c>
      <c r="F60" s="661">
        <v>134018.95738056549</v>
      </c>
      <c r="G60" s="662">
        <v>0.98513491893214666</v>
      </c>
      <c r="H60" s="661">
        <v>2022.2637811385</v>
      </c>
      <c r="I60" s="662">
        <v>1.4865081067853376E-2</v>
      </c>
    </row>
    <row r="61" spans="1:9" ht="20.25">
      <c r="A61" s="653" t="s">
        <v>262</v>
      </c>
      <c r="B61" s="659">
        <v>9366</v>
      </c>
      <c r="C61" s="660">
        <v>0.43371150729335495</v>
      </c>
      <c r="D61" s="659">
        <v>12229</v>
      </c>
      <c r="E61" s="660">
        <v>0.56628849270664505</v>
      </c>
      <c r="F61" s="661">
        <v>22223.523985040501</v>
      </c>
      <c r="G61" s="662">
        <v>0.93959221665138049</v>
      </c>
      <c r="H61" s="661">
        <v>1428.7834640814999</v>
      </c>
      <c r="I61" s="662">
        <v>6.0407783348619452E-2</v>
      </c>
    </row>
    <row r="62" spans="1:9" ht="20.25">
      <c r="A62" s="653" t="s">
        <v>263</v>
      </c>
      <c r="B62" s="659">
        <v>36312</v>
      </c>
      <c r="C62" s="660">
        <v>0.63968994979300631</v>
      </c>
      <c r="D62" s="659">
        <v>20453</v>
      </c>
      <c r="E62" s="660">
        <v>0.36031005020699375</v>
      </c>
      <c r="F62" s="661">
        <v>44061.531278679497</v>
      </c>
      <c r="G62" s="662">
        <v>0.9584329318337802</v>
      </c>
      <c r="H62" s="661">
        <v>1910.9408841625</v>
      </c>
      <c r="I62" s="662">
        <v>4.1567068166219898E-2</v>
      </c>
    </row>
    <row r="63" spans="1:9" ht="20.25">
      <c r="A63" s="653" t="s">
        <v>264</v>
      </c>
      <c r="B63" s="659">
        <v>37645</v>
      </c>
      <c r="C63" s="660">
        <v>0.52665817932539627</v>
      </c>
      <c r="D63" s="659">
        <v>33834</v>
      </c>
      <c r="E63" s="660">
        <v>0.47334182067460373</v>
      </c>
      <c r="F63" s="661">
        <v>29436.941172587001</v>
      </c>
      <c r="G63" s="662">
        <v>0.9464022160479868</v>
      </c>
      <c r="H63" s="661">
        <v>1667.1081136780001</v>
      </c>
      <c r="I63" s="662">
        <v>5.3597783952013138E-2</v>
      </c>
    </row>
    <row r="64" spans="1:9" ht="20.25">
      <c r="A64" s="653" t="s">
        <v>265</v>
      </c>
      <c r="B64" s="659">
        <v>46846</v>
      </c>
      <c r="C64" s="660">
        <v>0.45126239030545895</v>
      </c>
      <c r="D64" s="659">
        <v>56965</v>
      </c>
      <c r="E64" s="660">
        <v>0.548737609694541</v>
      </c>
      <c r="F64" s="661">
        <v>41582.426817305997</v>
      </c>
      <c r="G64" s="662">
        <v>0.94926716532478084</v>
      </c>
      <c r="H64" s="661">
        <v>2222.3399925509998</v>
      </c>
      <c r="I64" s="662">
        <v>5.07328346752191E-2</v>
      </c>
    </row>
    <row r="65" spans="1:9" ht="20.25">
      <c r="A65" s="653" t="s">
        <v>266</v>
      </c>
      <c r="B65" s="659">
        <v>77063</v>
      </c>
      <c r="C65" s="660">
        <v>0.46041845903833284</v>
      </c>
      <c r="D65" s="659">
        <v>90313</v>
      </c>
      <c r="E65" s="660">
        <v>0.53958154096166711</v>
      </c>
      <c r="F65" s="661">
        <v>54228.315024408497</v>
      </c>
      <c r="G65" s="662">
        <v>0.945567998648846</v>
      </c>
      <c r="H65" s="661">
        <v>3121.6747192134999</v>
      </c>
      <c r="I65" s="662">
        <v>5.4432001351153989E-2</v>
      </c>
    </row>
    <row r="66" spans="1:9" ht="20.25">
      <c r="A66" s="653" t="s">
        <v>267</v>
      </c>
      <c r="B66" s="659">
        <v>80077</v>
      </c>
      <c r="C66" s="660">
        <v>0.36779302140793579</v>
      </c>
      <c r="D66" s="659">
        <v>137646</v>
      </c>
      <c r="E66" s="660">
        <v>0.63220697859206421</v>
      </c>
      <c r="F66" s="661">
        <v>54254.905938276999</v>
      </c>
      <c r="G66" s="662">
        <v>0.9478810396777908</v>
      </c>
      <c r="H66" s="661">
        <v>2983.1900539369999</v>
      </c>
      <c r="I66" s="662">
        <v>5.2118960322209147E-2</v>
      </c>
    </row>
    <row r="67" spans="1:9" ht="20.25">
      <c r="A67" s="653" t="s">
        <v>268</v>
      </c>
      <c r="B67" s="659">
        <v>133651</v>
      </c>
      <c r="C67" s="660">
        <v>0.35283293821971839</v>
      </c>
      <c r="D67" s="659">
        <v>245143</v>
      </c>
      <c r="E67" s="660">
        <v>0.64716706178028161</v>
      </c>
      <c r="F67" s="661">
        <v>57304.515014190503</v>
      </c>
      <c r="G67" s="662">
        <v>0.94621596117167117</v>
      </c>
      <c r="H67" s="661">
        <v>3257.2566803304999</v>
      </c>
      <c r="I67" s="662">
        <v>5.3784038828328766E-2</v>
      </c>
    </row>
    <row r="68" spans="1:9" ht="20.25">
      <c r="A68" s="653" t="s">
        <v>269</v>
      </c>
      <c r="B68" s="659">
        <v>69685</v>
      </c>
      <c r="C68" s="660">
        <v>0.36595997206131803</v>
      </c>
      <c r="D68" s="659">
        <v>120732</v>
      </c>
      <c r="E68" s="660">
        <v>0.63404002793868197</v>
      </c>
      <c r="F68" s="661">
        <v>38104.911905066001</v>
      </c>
      <c r="G68" s="662">
        <v>0.93297389309220602</v>
      </c>
      <c r="H68" s="661">
        <v>2737.508431877</v>
      </c>
      <c r="I68" s="662">
        <v>6.7026106907793967E-2</v>
      </c>
    </row>
    <row r="69" spans="1:9" ht="20.25">
      <c r="A69" s="653" t="s">
        <v>270</v>
      </c>
      <c r="B69" s="659">
        <v>36899</v>
      </c>
      <c r="C69" s="660">
        <v>0.30625897429512877</v>
      </c>
      <c r="D69" s="659">
        <v>83584</v>
      </c>
      <c r="E69" s="660">
        <v>0.69374102570487117</v>
      </c>
      <c r="F69" s="661">
        <v>61104.182446889499</v>
      </c>
      <c r="G69" s="662">
        <v>0.96247938357140816</v>
      </c>
      <c r="H69" s="661">
        <v>2382.0422867295001</v>
      </c>
      <c r="I69" s="662">
        <v>3.7520616428591863E-2</v>
      </c>
    </row>
    <row r="70" spans="1:9" ht="20.25">
      <c r="A70" s="653" t="s">
        <v>271</v>
      </c>
      <c r="B70" s="659">
        <v>64230</v>
      </c>
      <c r="C70" s="660">
        <v>0.3558192484751791</v>
      </c>
      <c r="D70" s="659">
        <v>116283</v>
      </c>
      <c r="E70" s="660">
        <v>0.6441807515248209</v>
      </c>
      <c r="F70" s="661">
        <v>42545.787244794497</v>
      </c>
      <c r="G70" s="662">
        <v>0.94066958018633751</v>
      </c>
      <c r="H70" s="661">
        <v>2683.4708719255</v>
      </c>
      <c r="I70" s="662">
        <v>5.9330419813662508E-2</v>
      </c>
    </row>
    <row r="71" spans="1:9" ht="20.25">
      <c r="A71" s="653" t="s">
        <v>272</v>
      </c>
      <c r="B71" s="659">
        <v>40968</v>
      </c>
      <c r="C71" s="660">
        <v>0.3084382340540866</v>
      </c>
      <c r="D71" s="659">
        <v>91856</v>
      </c>
      <c r="E71" s="660">
        <v>0.69156176594591334</v>
      </c>
      <c r="F71" s="661">
        <v>47312.415226616002</v>
      </c>
      <c r="G71" s="662">
        <v>0.96302297995434594</v>
      </c>
      <c r="H71" s="661">
        <v>1816.6462926209999</v>
      </c>
      <c r="I71" s="662">
        <v>3.6977020045654098E-2</v>
      </c>
    </row>
    <row r="72" spans="1:9" ht="20.25">
      <c r="A72" s="653" t="s">
        <v>273</v>
      </c>
      <c r="B72" s="659">
        <v>118285</v>
      </c>
      <c r="C72" s="660">
        <v>0.52764816615664623</v>
      </c>
      <c r="D72" s="659">
        <v>105889</v>
      </c>
      <c r="E72" s="660">
        <v>0.47235183384335383</v>
      </c>
      <c r="F72" s="661">
        <v>99963.758621330999</v>
      </c>
      <c r="G72" s="662">
        <v>0.97583412368641653</v>
      </c>
      <c r="H72" s="661">
        <v>2475.5353067159999</v>
      </c>
      <c r="I72" s="662">
        <v>2.4165876313583412E-2</v>
      </c>
    </row>
    <row r="73" spans="1:9" ht="20.25">
      <c r="A73" s="653" t="s">
        <v>336</v>
      </c>
      <c r="B73" s="659">
        <v>63671</v>
      </c>
      <c r="C73" s="660">
        <v>0.3175642649801993</v>
      </c>
      <c r="D73" s="659">
        <v>136827</v>
      </c>
      <c r="E73" s="660">
        <v>0.6824357350198007</v>
      </c>
      <c r="F73" s="661">
        <v>18755.4619537285</v>
      </c>
      <c r="G73" s="662">
        <v>0.93229037192961817</v>
      </c>
      <c r="H73" s="661">
        <v>1362.1564604885</v>
      </c>
      <c r="I73" s="662">
        <v>6.7709628070381944E-2</v>
      </c>
    </row>
    <row r="74" spans="1:9" ht="20.25">
      <c r="A74" s="653" t="s">
        <v>1536</v>
      </c>
      <c r="B74" s="659">
        <v>106177</v>
      </c>
      <c r="C74" s="660">
        <v>0.27490187346596384</v>
      </c>
      <c r="D74" s="659">
        <v>280059</v>
      </c>
      <c r="E74" s="660">
        <v>0.72509812653403616</v>
      </c>
      <c r="F74" s="661">
        <v>27019.4343472685</v>
      </c>
      <c r="G74" s="662">
        <v>0.92890935343627434</v>
      </c>
      <c r="H74" s="661">
        <v>2067.8326151285</v>
      </c>
      <c r="I74" s="662">
        <v>7.1090646563725685E-2</v>
      </c>
    </row>
    <row r="75" spans="1:9" ht="20.25">
      <c r="A75" s="653" t="s">
        <v>1584</v>
      </c>
      <c r="B75" s="659">
        <v>114715</v>
      </c>
      <c r="C75" s="660">
        <v>0.32460201130723654</v>
      </c>
      <c r="D75" s="659">
        <v>238687</v>
      </c>
      <c r="E75" s="660">
        <v>0.67539798869276346</v>
      </c>
      <c r="F75" s="661">
        <v>36684</v>
      </c>
      <c r="G75" s="662">
        <v>0.95710707576706322</v>
      </c>
      <c r="H75" s="661">
        <v>1644</v>
      </c>
      <c r="I75" s="662">
        <v>4.2892924232936759E-2</v>
      </c>
    </row>
    <row r="76" spans="1:9" ht="20.25">
      <c r="A76" s="653" t="s">
        <v>1605</v>
      </c>
      <c r="B76" s="659">
        <v>97289</v>
      </c>
      <c r="C76" s="660">
        <v>0.26810314181862271</v>
      </c>
      <c r="D76" s="659">
        <v>265590</v>
      </c>
      <c r="E76" s="660">
        <v>0.73189685818137729</v>
      </c>
      <c r="F76" s="661">
        <v>60162</v>
      </c>
      <c r="G76" s="662">
        <v>0.96447465452563408</v>
      </c>
      <c r="H76" s="661">
        <v>2216</v>
      </c>
      <c r="I76" s="662">
        <v>3.5525345474365963E-2</v>
      </c>
    </row>
    <row r="77" spans="1:9" ht="20.25">
      <c r="A77" s="653" t="s">
        <v>1646</v>
      </c>
      <c r="B77" s="659">
        <v>83979</v>
      </c>
      <c r="C77" s="660">
        <v>0.25164282953227679</v>
      </c>
      <c r="D77" s="659">
        <v>249744</v>
      </c>
      <c r="E77" s="660">
        <v>0.74835717046772321</v>
      </c>
      <c r="F77" s="661">
        <v>44870</v>
      </c>
      <c r="G77" s="662">
        <v>0.95059531375789164</v>
      </c>
      <c r="H77" s="661">
        <v>2332</v>
      </c>
      <c r="I77" s="662">
        <v>4.9404686242108385E-2</v>
      </c>
    </row>
    <row r="78" spans="1:9" ht="20.25">
      <c r="A78" s="653" t="s">
        <v>1693</v>
      </c>
      <c r="B78" s="659">
        <v>121166</v>
      </c>
      <c r="C78" s="660">
        <v>0.24897924796209192</v>
      </c>
      <c r="D78" s="659">
        <v>365485</v>
      </c>
      <c r="E78" s="660">
        <v>0.75102075203790808</v>
      </c>
      <c r="F78" s="661">
        <v>47880</v>
      </c>
      <c r="G78" s="662">
        <v>0.95561232636116877</v>
      </c>
      <c r="H78" s="661">
        <v>2224</v>
      </c>
      <c r="I78" s="662">
        <v>4.4387673638831233E-2</v>
      </c>
    </row>
    <row r="79" spans="1:9" ht="20.25">
      <c r="A79" s="653" t="s">
        <v>1756</v>
      </c>
      <c r="B79" s="659">
        <v>129673</v>
      </c>
      <c r="C79" s="660">
        <v>0.23517900540462114</v>
      </c>
      <c r="D79" s="659">
        <v>421707</v>
      </c>
      <c r="E79" s="660">
        <v>0.76482099459537889</v>
      </c>
      <c r="F79" s="661">
        <v>89684</v>
      </c>
      <c r="G79" s="662">
        <v>0.97103693197197893</v>
      </c>
      <c r="H79" s="661">
        <v>2675</v>
      </c>
      <c r="I79" s="662">
        <v>2.896306802802109E-2</v>
      </c>
    </row>
    <row r="80" spans="1:9" ht="20.25">
      <c r="A80" s="653" t="s">
        <v>1919</v>
      </c>
      <c r="B80" s="659">
        <v>86577.885555492496</v>
      </c>
      <c r="C80" s="660">
        <v>0.28542435054220366</v>
      </c>
      <c r="D80" s="659">
        <v>216752.52543090598</v>
      </c>
      <c r="E80" s="660">
        <v>0.71457564945779639</v>
      </c>
      <c r="F80" s="661">
        <v>79826.193898761499</v>
      </c>
      <c r="G80" s="662">
        <v>0.97793824071407853</v>
      </c>
      <c r="H80" s="661">
        <v>1800.8358822534999</v>
      </c>
      <c r="I80" s="662">
        <v>2.2061759285921519E-2</v>
      </c>
    </row>
    <row r="81" spans="1:9" ht="20.25">
      <c r="A81" s="653" t="s">
        <v>1900</v>
      </c>
      <c r="B81" s="659">
        <v>115044.28478775649</v>
      </c>
      <c r="C81" s="660">
        <v>0.19410272494581748</v>
      </c>
      <c r="D81" s="659">
        <v>477653.65296592703</v>
      </c>
      <c r="E81" s="660">
        <v>0.80589727505418252</v>
      </c>
      <c r="F81" s="661">
        <v>116122.0024184495</v>
      </c>
      <c r="G81" s="662">
        <v>0.97795135822060619</v>
      </c>
      <c r="H81" s="661">
        <v>2618.0570357699999</v>
      </c>
      <c r="I81" s="662">
        <v>2.2048641779393731E-2</v>
      </c>
    </row>
    <row r="82" spans="1:9" ht="20.25">
      <c r="A82" s="653" t="s">
        <v>1964</v>
      </c>
      <c r="B82" s="659">
        <v>190228.9221715325</v>
      </c>
      <c r="C82" s="660">
        <v>0.23110955420360579</v>
      </c>
      <c r="D82" s="659">
        <v>632882.53605897503</v>
      </c>
      <c r="E82" s="660">
        <v>0.76889044579639421</v>
      </c>
      <c r="F82" s="661">
        <v>125911.04189077599</v>
      </c>
      <c r="G82" s="662">
        <v>0.97774900111017049</v>
      </c>
      <c r="H82" s="661">
        <v>2865.404567172</v>
      </c>
      <c r="I82" s="662">
        <v>2.2250998889829589E-2</v>
      </c>
    </row>
    <row r="83" spans="1:9" ht="20.25">
      <c r="A83" s="653" t="s">
        <v>2014</v>
      </c>
      <c r="B83" s="659">
        <v>232302.68591564649</v>
      </c>
      <c r="C83" s="660">
        <v>0.20728332910201422</v>
      </c>
      <c r="D83" s="659">
        <v>888398.5635385199</v>
      </c>
      <c r="E83" s="660">
        <v>0.79271667089798592</v>
      </c>
      <c r="F83" s="661">
        <v>125607.66547859</v>
      </c>
      <c r="G83" s="662">
        <v>0.97717387250732224</v>
      </c>
      <c r="H83" s="661">
        <v>2934.1109775225</v>
      </c>
      <c r="I83" s="662">
        <v>2.2826127492677692E-2</v>
      </c>
    </row>
    <row r="84" spans="1:9" ht="20.25">
      <c r="A84" s="653" t="s">
        <v>2038</v>
      </c>
      <c r="B84" s="659">
        <v>389609.391961043</v>
      </c>
      <c r="C84" s="660">
        <v>0.29902423386144772</v>
      </c>
      <c r="D84" s="659">
        <v>913326.45016059501</v>
      </c>
      <c r="E84" s="660">
        <v>0.70097576613855239</v>
      </c>
      <c r="F84" s="661">
        <v>215388.4347811765</v>
      </c>
      <c r="G84" s="662">
        <v>0.98214129922634985</v>
      </c>
      <c r="H84" s="661">
        <v>3916.5012304155002</v>
      </c>
      <c r="I84" s="662">
        <v>1.7858700773650083E-2</v>
      </c>
    </row>
    <row r="85" spans="1:9" ht="20.25">
      <c r="A85" s="653" t="s">
        <v>2196</v>
      </c>
      <c r="B85" s="659">
        <v>357155.39471474197</v>
      </c>
      <c r="C85" s="660">
        <v>0.23961090336819921</v>
      </c>
      <c r="D85" s="659">
        <v>1133408.639284652</v>
      </c>
      <c r="E85" s="660">
        <v>0.76038909663180076</v>
      </c>
      <c r="F85" s="661">
        <v>49423.801362239501</v>
      </c>
      <c r="G85" s="662">
        <v>0.90882943378956449</v>
      </c>
      <c r="H85" s="661">
        <v>4958.0215901225001</v>
      </c>
      <c r="I85" s="662">
        <v>9.1170566210435483E-2</v>
      </c>
    </row>
    <row r="86" spans="1:9" ht="20.25">
      <c r="A86" s="653" t="s">
        <v>2419</v>
      </c>
      <c r="B86" s="659">
        <v>702766.79997489799</v>
      </c>
      <c r="C86" s="660">
        <v>0.20892041546064086</v>
      </c>
      <c r="D86" s="659">
        <v>2661034.6668439079</v>
      </c>
      <c r="E86" s="660">
        <v>0.79107958453935923</v>
      </c>
      <c r="F86" s="661">
        <v>92277.875636113502</v>
      </c>
      <c r="G86" s="662">
        <v>0.92155501174366217</v>
      </c>
      <c r="H86" s="661">
        <v>7854.9156353654998</v>
      </c>
      <c r="I86" s="662">
        <v>7.8444988256337861E-2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22"/>
  <sheetViews>
    <sheetView rightToLeft="1" zoomScale="115" zoomScaleNormal="115" workbookViewId="0">
      <selection activeCell="E1" sqref="E1"/>
    </sheetView>
  </sheetViews>
  <sheetFormatPr defaultColWidth="9.140625" defaultRowHeight="15"/>
  <cols>
    <col min="1" max="1" width="9.28515625" style="124" customWidth="1"/>
    <col min="2" max="2" width="36.85546875" style="124" customWidth="1"/>
    <col min="3" max="3" width="13.140625" style="124" customWidth="1"/>
    <col min="4" max="4" width="12.28515625" style="124" customWidth="1"/>
    <col min="5" max="5" width="16.42578125" style="124" customWidth="1"/>
    <col min="6" max="6" width="17.85546875" style="124" customWidth="1"/>
    <col min="7" max="16384" width="9.140625" style="124"/>
  </cols>
  <sheetData>
    <row r="1" spans="1:5">
      <c r="A1" s="126"/>
      <c r="B1" s="127"/>
      <c r="C1" s="663" t="s">
        <v>2197</v>
      </c>
      <c r="D1" s="663" t="s">
        <v>2420</v>
      </c>
      <c r="E1" s="663" t="s">
        <v>1920</v>
      </c>
    </row>
    <row r="2" spans="1:5" ht="15.75" customHeight="1">
      <c r="A2" s="1204" t="s">
        <v>22</v>
      </c>
      <c r="B2" s="128" t="s">
        <v>210</v>
      </c>
      <c r="C2" s="1145">
        <v>1018358.479404391</v>
      </c>
      <c r="D2" s="1145">
        <v>2492806.0563624152</v>
      </c>
      <c r="E2" s="532">
        <v>1.4478669415316174</v>
      </c>
    </row>
    <row r="3" spans="1:5" ht="17.25">
      <c r="A3" s="1205"/>
      <c r="B3" s="129" t="s">
        <v>211</v>
      </c>
      <c r="C3" s="1146">
        <v>193752.05377222499</v>
      </c>
      <c r="D3" s="1146">
        <v>500730.69053755503</v>
      </c>
      <c r="E3" s="533">
        <v>1.5843890724699841</v>
      </c>
    </row>
    <row r="4" spans="1:5" ht="17.25">
      <c r="A4" s="1205"/>
      <c r="B4" s="129" t="s">
        <v>212</v>
      </c>
      <c r="C4" s="1146">
        <v>824606.42563216598</v>
      </c>
      <c r="D4" s="1146">
        <v>1992075.3658248601</v>
      </c>
      <c r="E4" s="533">
        <v>1.4157892831088241</v>
      </c>
    </row>
    <row r="5" spans="1:5" ht="17.25">
      <c r="A5" s="1205"/>
      <c r="B5" s="129" t="s">
        <v>213</v>
      </c>
      <c r="C5" s="1146">
        <v>347589.40329009399</v>
      </c>
      <c r="D5" s="1146">
        <v>708126.74302649195</v>
      </c>
      <c r="E5" s="533">
        <v>1.0372506650770874</v>
      </c>
    </row>
    <row r="6" spans="1:5" ht="17.25">
      <c r="A6" s="1205"/>
      <c r="B6" s="129" t="s">
        <v>214</v>
      </c>
      <c r="C6" s="1146">
        <v>670769.07611429703</v>
      </c>
      <c r="D6" s="1146">
        <v>1784679.31333592</v>
      </c>
      <c r="E6" s="533">
        <v>1.6606463787424453</v>
      </c>
    </row>
    <row r="7" spans="1:5" ht="16.5">
      <c r="A7" s="1205"/>
      <c r="B7" s="128" t="s">
        <v>215</v>
      </c>
      <c r="C7" s="1145">
        <v>120864</v>
      </c>
      <c r="D7" s="1145">
        <v>215450</v>
      </c>
      <c r="E7" s="532">
        <v>0.78258207572147209</v>
      </c>
    </row>
    <row r="8" spans="1:5" ht="17.25">
      <c r="A8" s="1205"/>
      <c r="B8" s="129" t="s">
        <v>216</v>
      </c>
      <c r="C8" s="1146">
        <v>25862</v>
      </c>
      <c r="D8" s="1146">
        <v>40517</v>
      </c>
      <c r="E8" s="533">
        <v>0.56666151109736296</v>
      </c>
    </row>
    <row r="9" spans="1:5" ht="17.25">
      <c r="A9" s="1205"/>
      <c r="B9" s="129" t="s">
        <v>217</v>
      </c>
      <c r="C9" s="1146">
        <v>95002</v>
      </c>
      <c r="D9" s="1146">
        <v>174933</v>
      </c>
      <c r="E9" s="533">
        <v>0.84136123450032629</v>
      </c>
    </row>
    <row r="10" spans="1:5" ht="17.25">
      <c r="A10" s="1205"/>
      <c r="B10" s="129" t="s">
        <v>218</v>
      </c>
      <c r="C10" s="1146">
        <v>46055</v>
      </c>
      <c r="D10" s="1146">
        <v>66286</v>
      </c>
      <c r="E10" s="533">
        <v>0.43927912278797088</v>
      </c>
    </row>
    <row r="11" spans="1:5" ht="17.25">
      <c r="A11" s="1206"/>
      <c r="B11" s="130" t="s">
        <v>219</v>
      </c>
      <c r="C11" s="1146">
        <v>74810</v>
      </c>
      <c r="D11" s="1146">
        <v>149165</v>
      </c>
      <c r="E11" s="534">
        <v>0.99391792541104129</v>
      </c>
    </row>
    <row r="12" spans="1:5" ht="7.5" customHeight="1">
      <c r="A12" s="126"/>
      <c r="B12" s="127"/>
      <c r="C12" s="1148" t="s">
        <v>2197</v>
      </c>
      <c r="D12" s="1148" t="s">
        <v>2420</v>
      </c>
      <c r="E12" s="1148" t="s">
        <v>1920</v>
      </c>
    </row>
    <row r="13" spans="1:5" ht="16.5" customHeight="1">
      <c r="A13" s="1207" t="s">
        <v>18</v>
      </c>
      <c r="B13" s="131" t="s">
        <v>220</v>
      </c>
      <c r="C13" s="1145">
        <v>580307.72744451405</v>
      </c>
      <c r="D13" s="1145">
        <v>1126351.779812909</v>
      </c>
      <c r="E13" s="532">
        <v>0.94095602478532347</v>
      </c>
    </row>
    <row r="14" spans="1:5" ht="17.25">
      <c r="A14" s="1208"/>
      <c r="B14" s="132" t="s">
        <v>221</v>
      </c>
      <c r="C14" s="1146">
        <v>152704.18534294699</v>
      </c>
      <c r="D14" s="1146">
        <v>238271.81811982999</v>
      </c>
      <c r="E14" s="533">
        <v>0.56034896872481266</v>
      </c>
    </row>
    <row r="15" spans="1:5" ht="17.25">
      <c r="A15" s="1208"/>
      <c r="B15" s="132" t="s">
        <v>222</v>
      </c>
      <c r="C15" s="1146">
        <v>427603.54210156703</v>
      </c>
      <c r="D15" s="1146">
        <v>888079.96169307898</v>
      </c>
      <c r="E15" s="533">
        <v>1.0768769999621211</v>
      </c>
    </row>
    <row r="16" spans="1:5" ht="17.25">
      <c r="A16" s="1208"/>
      <c r="B16" s="132" t="s">
        <v>223</v>
      </c>
      <c r="C16" s="1146">
        <v>197148.542256632</v>
      </c>
      <c r="D16" s="1146">
        <v>312997.75256131799</v>
      </c>
      <c r="E16" s="533">
        <v>0.58762397620918172</v>
      </c>
    </row>
    <row r="17" spans="1:5" ht="17.25">
      <c r="A17" s="1208"/>
      <c r="B17" s="132" t="s">
        <v>224</v>
      </c>
      <c r="C17" s="1146">
        <v>383159.18518788199</v>
      </c>
      <c r="D17" s="1146">
        <v>813354.02725159097</v>
      </c>
      <c r="E17" s="533">
        <v>1.1227574822531348</v>
      </c>
    </row>
    <row r="18" spans="1:5" ht="16.5">
      <c r="A18" s="1208"/>
      <c r="B18" s="131" t="s">
        <v>225</v>
      </c>
      <c r="C18" s="1145">
        <v>67873</v>
      </c>
      <c r="D18" s="1145">
        <v>69494</v>
      </c>
      <c r="E18" s="532">
        <v>2.3882840010018613E-2</v>
      </c>
    </row>
    <row r="19" spans="1:5" ht="17.25">
      <c r="A19" s="1208"/>
      <c r="B19" s="132" t="s">
        <v>226</v>
      </c>
      <c r="C19" s="1146">
        <v>28922</v>
      </c>
      <c r="D19" s="1146">
        <v>10059</v>
      </c>
      <c r="E19" s="533">
        <v>-0.65220247562409239</v>
      </c>
    </row>
    <row r="20" spans="1:5" ht="17.25">
      <c r="A20" s="1208"/>
      <c r="B20" s="132" t="s">
        <v>227</v>
      </c>
      <c r="C20" s="1146">
        <v>38951</v>
      </c>
      <c r="D20" s="1146">
        <v>59435</v>
      </c>
      <c r="E20" s="533">
        <v>0.52589150471104729</v>
      </c>
    </row>
    <row r="21" spans="1:5" ht="17.25">
      <c r="A21" s="1208"/>
      <c r="B21" s="132" t="s">
        <v>228</v>
      </c>
      <c r="C21" s="1146">
        <v>32397</v>
      </c>
      <c r="D21" s="1146">
        <v>15698</v>
      </c>
      <c r="E21" s="533">
        <v>-0.51544896132357931</v>
      </c>
    </row>
    <row r="22" spans="1:5" ht="18" thickBot="1">
      <c r="A22" s="1209"/>
      <c r="B22" s="133" t="s">
        <v>229</v>
      </c>
      <c r="C22" s="1147">
        <v>35477</v>
      </c>
      <c r="D22" s="1147">
        <v>53796</v>
      </c>
      <c r="E22" s="534">
        <v>0.51636271387095856</v>
      </c>
    </row>
  </sheetData>
  <mergeCells count="2">
    <mergeCell ref="A2:A11"/>
    <mergeCell ref="A13:A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Normal="100" workbookViewId="0">
      <selection activeCell="C8" sqref="C8"/>
    </sheetView>
  </sheetViews>
  <sheetFormatPr defaultColWidth="9.140625" defaultRowHeight="15"/>
  <cols>
    <col min="1" max="1" width="5.5703125" style="124" customWidth="1"/>
    <col min="2" max="2" width="16.7109375" style="124" customWidth="1"/>
    <col min="3" max="3" width="13.28515625" style="124" customWidth="1"/>
    <col min="4" max="4" width="12.42578125" style="124" customWidth="1"/>
    <col min="5" max="5" width="11.7109375" style="124" customWidth="1"/>
    <col min="6" max="6" width="11.85546875" style="124" customWidth="1"/>
    <col min="7" max="7" width="13.7109375" style="124" customWidth="1"/>
    <col min="8" max="8" width="15.85546875" style="124" customWidth="1"/>
    <col min="9" max="9" width="16.7109375" style="124" customWidth="1"/>
    <col min="10" max="10" width="13.5703125" style="124" customWidth="1"/>
    <col min="11" max="11" width="14.5703125" style="124" bestFit="1" customWidth="1"/>
    <col min="12" max="13" width="12.5703125" style="124" bestFit="1" customWidth="1"/>
    <col min="14" max="14" width="15.28515625" style="124" bestFit="1" customWidth="1"/>
    <col min="15" max="15" width="11.7109375" style="124" bestFit="1" customWidth="1"/>
    <col min="16" max="16384" width="9.140625" style="124"/>
  </cols>
  <sheetData>
    <row r="1" spans="1:8" ht="24" customHeight="1">
      <c r="A1" s="1227"/>
      <c r="B1" s="1228"/>
      <c r="C1" s="1210" t="s">
        <v>231</v>
      </c>
      <c r="D1" s="1210"/>
      <c r="E1" s="1211"/>
      <c r="F1" s="1212" t="s">
        <v>232</v>
      </c>
      <c r="G1" s="1213"/>
      <c r="H1" s="1214"/>
    </row>
    <row r="2" spans="1:8" ht="24" customHeight="1">
      <c r="A2" s="1215" t="s">
        <v>52</v>
      </c>
      <c r="B2" s="1216"/>
      <c r="C2" s="1217" t="s">
        <v>2415</v>
      </c>
      <c r="D2" s="1217" t="s">
        <v>2193</v>
      </c>
      <c r="E2" s="1217" t="s">
        <v>2421</v>
      </c>
      <c r="F2" s="1219" t="s">
        <v>233</v>
      </c>
      <c r="G2" s="1221" t="s">
        <v>234</v>
      </c>
      <c r="H2" s="1221" t="s">
        <v>2422</v>
      </c>
    </row>
    <row r="3" spans="1:8" ht="24" customHeight="1">
      <c r="A3" s="1215" t="s">
        <v>53</v>
      </c>
      <c r="B3" s="1216"/>
      <c r="C3" s="1218"/>
      <c r="D3" s="1218"/>
      <c r="E3" s="1218"/>
      <c r="F3" s="1220"/>
      <c r="G3" s="1221"/>
      <c r="H3" s="1221"/>
    </row>
    <row r="4" spans="1:8" ht="24" customHeight="1">
      <c r="A4" s="136">
        <v>1</v>
      </c>
      <c r="B4" s="137" t="s">
        <v>54</v>
      </c>
      <c r="C4" s="138">
        <v>34645870.792000003</v>
      </c>
      <c r="D4" s="138">
        <v>48231613.519500002</v>
      </c>
      <c r="E4" s="139">
        <v>26665073.394499999</v>
      </c>
      <c r="F4" s="140">
        <v>-0.28167713530892546</v>
      </c>
      <c r="G4" s="140">
        <v>0.29929778476237545</v>
      </c>
      <c r="H4" s="141">
        <v>0.55204211197563424</v>
      </c>
    </row>
    <row r="5" spans="1:8" ht="24" customHeight="1">
      <c r="A5" s="136">
        <v>2</v>
      </c>
      <c r="B5" s="143" t="s">
        <v>2423</v>
      </c>
      <c r="C5" s="138">
        <v>596086.79299999995</v>
      </c>
      <c r="D5" s="138">
        <v>83775.960500000001</v>
      </c>
      <c r="E5" s="138">
        <v>3096283.9035</v>
      </c>
      <c r="F5" s="144">
        <v>6.1152486875993493</v>
      </c>
      <c r="G5" s="140">
        <v>-0.80748315994983821</v>
      </c>
      <c r="H5" s="141">
        <v>9.4979576095540457E-3</v>
      </c>
    </row>
    <row r="6" spans="1:8" ht="24" customHeight="1">
      <c r="A6" s="136">
        <v>3</v>
      </c>
      <c r="B6" s="143" t="s">
        <v>57</v>
      </c>
      <c r="C6" s="138">
        <v>539451.29650000005</v>
      </c>
      <c r="D6" s="138">
        <v>593534.69200000004</v>
      </c>
      <c r="E6" s="138">
        <v>368330.79849999998</v>
      </c>
      <c r="F6" s="144">
        <v>-9.1120866613134677E-2</v>
      </c>
      <c r="G6" s="140">
        <v>0.46458373477557591</v>
      </c>
      <c r="H6" s="141">
        <v>8.595536097670213E-3</v>
      </c>
    </row>
    <row r="7" spans="1:8" ht="24" customHeight="1">
      <c r="A7" s="136">
        <v>4</v>
      </c>
      <c r="B7" s="143" t="s">
        <v>56</v>
      </c>
      <c r="C7" s="138">
        <v>520048.07299999997</v>
      </c>
      <c r="D7" s="138">
        <v>330424.32199999999</v>
      </c>
      <c r="E7" s="138">
        <v>246547.0955</v>
      </c>
      <c r="F7" s="144">
        <v>0.57387951907487</v>
      </c>
      <c r="G7" s="140">
        <v>1.10932548990422</v>
      </c>
      <c r="H7" s="141">
        <v>8.28636804285692E-3</v>
      </c>
    </row>
    <row r="8" spans="1:8" ht="24" customHeight="1">
      <c r="A8" s="136">
        <v>5</v>
      </c>
      <c r="B8" s="143" t="s">
        <v>55</v>
      </c>
      <c r="C8" s="138">
        <v>396560.34450000001</v>
      </c>
      <c r="D8" s="138">
        <v>168856.63800000001</v>
      </c>
      <c r="E8" s="138">
        <v>79157.016000000003</v>
      </c>
      <c r="F8" s="140">
        <v>1.3485031396870522</v>
      </c>
      <c r="G8" s="140">
        <v>4.0097940086574262</v>
      </c>
      <c r="H8" s="141">
        <v>6.3187330870643011E-3</v>
      </c>
    </row>
    <row r="9" spans="1:8" ht="24" customHeight="1">
      <c r="A9" s="146"/>
      <c r="B9" s="137" t="s">
        <v>235</v>
      </c>
      <c r="C9" s="147">
        <v>36698017.298999995</v>
      </c>
      <c r="D9" s="147">
        <v>49408205.131999999</v>
      </c>
      <c r="E9" s="147">
        <v>30455392.208000001</v>
      </c>
      <c r="F9" s="148">
        <v>-0.25724852378351326</v>
      </c>
      <c r="G9" s="148">
        <v>0.20497602028451922</v>
      </c>
      <c r="H9" s="149">
        <v>0.58474070681277956</v>
      </c>
    </row>
    <row r="10" spans="1:8" ht="24" customHeight="1">
      <c r="A10" s="151"/>
      <c r="B10" s="137" t="s">
        <v>58</v>
      </c>
      <c r="C10" s="147">
        <v>1694236.541999992</v>
      </c>
      <c r="D10" s="147">
        <v>1789209.4920000061</v>
      </c>
      <c r="E10" s="147">
        <v>722443.69099999405</v>
      </c>
      <c r="F10" s="148">
        <v>-5.3080955821362186E-2</v>
      </c>
      <c r="G10" s="148">
        <v>1.3451468441157801</v>
      </c>
      <c r="H10" s="149">
        <v>2.6995711103556287E-2</v>
      </c>
    </row>
    <row r="11" spans="1:8" ht="24" customHeight="1">
      <c r="A11" s="152"/>
      <c r="B11" s="563" t="s">
        <v>46</v>
      </c>
      <c r="C11" s="566">
        <v>24367216.932</v>
      </c>
      <c r="D11" s="566">
        <v>15420488.298</v>
      </c>
      <c r="E11" s="567">
        <v>7268645.2970000003</v>
      </c>
      <c r="F11" s="568">
        <v>0.58018452211791294</v>
      </c>
      <c r="G11" s="568">
        <v>2.3523739206337555</v>
      </c>
      <c r="H11" s="569">
        <v>0.38826358208366413</v>
      </c>
    </row>
    <row r="12" spans="1:8" ht="24" customHeight="1">
      <c r="A12" s="153"/>
      <c r="B12" s="563" t="s">
        <v>48</v>
      </c>
      <c r="C12" s="564">
        <v>62759470.772999987</v>
      </c>
      <c r="D12" s="564">
        <v>66617902.922000006</v>
      </c>
      <c r="E12" s="565">
        <v>38446481.195999995</v>
      </c>
      <c r="F12" s="154">
        <v>-5.7918847333241485E-2</v>
      </c>
      <c r="G12" s="154">
        <v>0.63238530083032773</v>
      </c>
      <c r="H12" s="155">
        <v>1</v>
      </c>
    </row>
    <row r="14" spans="1:8" ht="24" customHeight="1">
      <c r="A14" s="134"/>
      <c r="B14" s="135"/>
      <c r="C14" s="1210" t="s">
        <v>231</v>
      </c>
      <c r="D14" s="1210"/>
      <c r="E14" s="1211"/>
      <c r="F14" s="1213" t="s">
        <v>232</v>
      </c>
      <c r="G14" s="1213"/>
      <c r="H14" s="1214"/>
    </row>
    <row r="15" spans="1:8" ht="24" customHeight="1">
      <c r="A15" s="1215" t="s">
        <v>52</v>
      </c>
      <c r="B15" s="1222"/>
      <c r="C15" s="1217" t="s">
        <v>2415</v>
      </c>
      <c r="D15" s="1217" t="s">
        <v>2193</v>
      </c>
      <c r="E15" s="1217" t="s">
        <v>2421</v>
      </c>
      <c r="F15" s="1219" t="s">
        <v>233</v>
      </c>
      <c r="G15" s="1221" t="s">
        <v>234</v>
      </c>
      <c r="H15" s="1221" t="s">
        <v>2422</v>
      </c>
    </row>
    <row r="16" spans="1:8" ht="24" customHeight="1">
      <c r="A16" s="1215" t="s">
        <v>59</v>
      </c>
      <c r="B16" s="1222"/>
      <c r="C16" s="1218"/>
      <c r="D16" s="1218"/>
      <c r="E16" s="1218"/>
      <c r="F16" s="1220"/>
      <c r="G16" s="1221"/>
      <c r="H16" s="1221"/>
    </row>
    <row r="17" spans="1:8" ht="24" customHeight="1">
      <c r="A17" s="156">
        <v>1</v>
      </c>
      <c r="B17" s="157" t="s">
        <v>54</v>
      </c>
      <c r="C17" s="138">
        <v>22027620.614999998</v>
      </c>
      <c r="D17" s="138">
        <v>10706637.071</v>
      </c>
      <c r="E17" s="138">
        <v>20168106.73</v>
      </c>
      <c r="F17" s="158">
        <v>1.0573799661766827</v>
      </c>
      <c r="G17" s="159">
        <v>9.2200716204758004E-2</v>
      </c>
      <c r="H17" s="141">
        <v>0.10542176955229118</v>
      </c>
    </row>
    <row r="18" spans="1:8" ht="24" customHeight="1">
      <c r="A18" s="156">
        <v>2</v>
      </c>
      <c r="B18" s="143" t="s">
        <v>55</v>
      </c>
      <c r="C18" s="138">
        <v>2175737.1329999999</v>
      </c>
      <c r="D18" s="138">
        <v>1171259.753</v>
      </c>
      <c r="E18" s="138">
        <v>2637185.6094999998</v>
      </c>
      <c r="F18" s="159">
        <v>0.85760428242086095</v>
      </c>
      <c r="G18" s="141">
        <v>-0.17497762570738762</v>
      </c>
      <c r="H18" s="141">
        <v>1.0412838619768862E-2</v>
      </c>
    </row>
    <row r="19" spans="1:8" ht="24" customHeight="1">
      <c r="A19" s="156">
        <v>3</v>
      </c>
      <c r="B19" s="143" t="s">
        <v>56</v>
      </c>
      <c r="C19" s="138">
        <v>1280788.2864999999</v>
      </c>
      <c r="D19" s="138">
        <v>739683.13500000001</v>
      </c>
      <c r="E19" s="138">
        <v>1596671.7245</v>
      </c>
      <c r="F19" s="159">
        <v>0.73153641863147234</v>
      </c>
      <c r="G19" s="141">
        <v>-0.19783868728490162</v>
      </c>
      <c r="H19" s="141">
        <v>6.1297118715006021E-3</v>
      </c>
    </row>
    <row r="20" spans="1:8" ht="24" customHeight="1">
      <c r="A20" s="156">
        <v>4</v>
      </c>
      <c r="B20" s="137" t="s">
        <v>61</v>
      </c>
      <c r="C20" s="138">
        <v>1078816.7919999999</v>
      </c>
      <c r="D20" s="138">
        <v>494415.71750000003</v>
      </c>
      <c r="E20" s="138">
        <v>1070237.3595</v>
      </c>
      <c r="F20" s="159">
        <v>1.182003431151033</v>
      </c>
      <c r="G20" s="141">
        <v>8.0163829302390965E-3</v>
      </c>
      <c r="H20" s="141">
        <v>5.1630985126881824E-3</v>
      </c>
    </row>
    <row r="21" spans="1:8" ht="24" customHeight="1">
      <c r="A21" s="156">
        <v>5</v>
      </c>
      <c r="B21" s="137" t="s">
        <v>60</v>
      </c>
      <c r="C21" s="138">
        <v>930215.63100000005</v>
      </c>
      <c r="D21" s="138">
        <v>509014.47249999997</v>
      </c>
      <c r="E21" s="138">
        <v>1394342.196</v>
      </c>
      <c r="F21" s="159">
        <v>0.82748365961244863</v>
      </c>
      <c r="G21" s="159">
        <v>-0.33286417518702127</v>
      </c>
      <c r="H21" s="141">
        <v>4.4519097000627703E-3</v>
      </c>
    </row>
    <row r="22" spans="1:8" ht="24" customHeight="1">
      <c r="A22" s="160"/>
      <c r="B22" s="143" t="s">
        <v>235</v>
      </c>
      <c r="C22" s="147">
        <v>27493178.4575</v>
      </c>
      <c r="D22" s="147">
        <v>13621010.149</v>
      </c>
      <c r="E22" s="147">
        <v>26866543.619499996</v>
      </c>
      <c r="F22" s="161">
        <v>1.0184390259424658</v>
      </c>
      <c r="G22" s="161">
        <v>2.3323984166879752E-2</v>
      </c>
      <c r="H22" s="161">
        <v>0.13157932825631161</v>
      </c>
    </row>
    <row r="23" spans="1:8" ht="24" customHeight="1">
      <c r="A23" s="162"/>
      <c r="B23" s="143" t="s">
        <v>58</v>
      </c>
      <c r="C23" s="138">
        <v>6142066.5250000358</v>
      </c>
      <c r="D23" s="138">
        <v>3447269.2425000221</v>
      </c>
      <c r="E23" s="138">
        <v>7448112.0324999988</v>
      </c>
      <c r="F23" s="158">
        <v>0.78171941120145805</v>
      </c>
      <c r="G23" s="159">
        <v>-0.17535255938699701</v>
      </c>
      <c r="H23" s="141">
        <v>2.9395254852558467E-2</v>
      </c>
    </row>
    <row r="24" spans="1:8" ht="24" customHeight="1">
      <c r="A24" s="163"/>
      <c r="B24" s="143" t="s">
        <v>46</v>
      </c>
      <c r="C24" s="138">
        <v>175312306.44400001</v>
      </c>
      <c r="D24" s="138">
        <v>105051481.8915</v>
      </c>
      <c r="E24" s="138">
        <v>76807638.533999994</v>
      </c>
      <c r="F24" s="164">
        <v>0.66882278371919868</v>
      </c>
      <c r="G24" s="159">
        <v>1.2824853073225979</v>
      </c>
      <c r="H24" s="141">
        <v>0.83902541689112986</v>
      </c>
    </row>
    <row r="25" spans="1:8" ht="24" customHeight="1">
      <c r="A25" s="165"/>
      <c r="B25" s="166" t="s">
        <v>48</v>
      </c>
      <c r="C25" s="167">
        <v>208947551.42650005</v>
      </c>
      <c r="D25" s="167">
        <v>122119761.28300002</v>
      </c>
      <c r="E25" s="167">
        <v>111122294.18599999</v>
      </c>
      <c r="F25" s="168">
        <v>0.71100523970306106</v>
      </c>
      <c r="G25" s="168">
        <v>0.88033871112089424</v>
      </c>
      <c r="H25" s="168">
        <v>1</v>
      </c>
    </row>
    <row r="27" spans="1:8" ht="18.75">
      <c r="A27" s="1223"/>
      <c r="B27" s="1224"/>
      <c r="C27" s="142" t="s">
        <v>2195</v>
      </c>
      <c r="D27" s="142" t="s">
        <v>2417</v>
      </c>
    </row>
    <row r="28" spans="1:8" ht="17.25" customHeight="1">
      <c r="A28" s="1225" t="s">
        <v>47</v>
      </c>
      <c r="B28" s="1226"/>
      <c r="C28" s="145">
        <v>68265694015.500031</v>
      </c>
      <c r="D28" s="145">
        <v>72027498823.5</v>
      </c>
    </row>
    <row r="29" spans="1:8" ht="17.25">
      <c r="A29" s="1225" t="s">
        <v>46</v>
      </c>
      <c r="B29" s="1226"/>
      <c r="C29" s="145">
        <v>120471970189.5</v>
      </c>
      <c r="D29" s="145">
        <v>199679523376.00003</v>
      </c>
    </row>
    <row r="30" spans="1:8" ht="16.5">
      <c r="A30" s="1225" t="s">
        <v>48</v>
      </c>
      <c r="B30" s="1226"/>
      <c r="C30" s="150">
        <v>188737664205.00003</v>
      </c>
      <c r="D30" s="150">
        <v>271707022199.50003</v>
      </c>
    </row>
  </sheetData>
  <mergeCells count="25">
    <mergeCell ref="A27:B27"/>
    <mergeCell ref="A28:B28"/>
    <mergeCell ref="A29:B29"/>
    <mergeCell ref="A30:B30"/>
    <mergeCell ref="A1:B1"/>
    <mergeCell ref="C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C1:E1"/>
    <mergeCell ref="F1:H1"/>
    <mergeCell ref="A2:B2"/>
    <mergeCell ref="C2:C3"/>
    <mergeCell ref="D2:D3"/>
    <mergeCell ref="E2:E3"/>
    <mergeCell ref="F2:F3"/>
    <mergeCell ref="G2:G3"/>
    <mergeCell ref="H2:H3"/>
    <mergeCell ref="A3:B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B21"/>
  <sheetViews>
    <sheetView rightToLeft="1" zoomScaleNormal="100" workbookViewId="0">
      <selection activeCell="A13" sqref="A13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28" width="13.5703125" bestFit="1" customWidth="1"/>
  </cols>
  <sheetData>
    <row r="1" spans="1:28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201</v>
      </c>
      <c r="H1" s="3" t="s">
        <v>7</v>
      </c>
      <c r="I1" s="3" t="s">
        <v>8</v>
      </c>
      <c r="J1" s="3" t="s">
        <v>9</v>
      </c>
      <c r="K1" s="3" t="s">
        <v>199</v>
      </c>
      <c r="L1" s="3" t="s">
        <v>11</v>
      </c>
      <c r="M1" s="4" t="s">
        <v>12</v>
      </c>
      <c r="N1" s="3" t="s">
        <v>49</v>
      </c>
      <c r="O1" s="3" t="s">
        <v>200</v>
      </c>
      <c r="P1" s="3" t="s">
        <v>1508</v>
      </c>
      <c r="Q1" s="3" t="s">
        <v>1537</v>
      </c>
      <c r="R1" s="3" t="s">
        <v>1587</v>
      </c>
      <c r="S1" s="3" t="s">
        <v>1643</v>
      </c>
      <c r="T1" s="3" t="s">
        <v>1673</v>
      </c>
      <c r="U1" s="3" t="s">
        <v>1441</v>
      </c>
      <c r="V1" s="3" t="s">
        <v>1768</v>
      </c>
      <c r="W1" s="3" t="s">
        <v>1898</v>
      </c>
      <c r="X1" s="3" t="s">
        <v>1443</v>
      </c>
      <c r="Y1" s="3" t="s">
        <v>2012</v>
      </c>
      <c r="Z1" s="3" t="s">
        <v>2035</v>
      </c>
      <c r="AA1" s="3" t="s">
        <v>2192</v>
      </c>
      <c r="AB1" s="3" t="s">
        <v>2414</v>
      </c>
    </row>
    <row r="2" spans="1:28" ht="16.5" customHeight="1">
      <c r="A2" s="72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  <c r="U2" s="6">
        <v>92405208116.5</v>
      </c>
      <c r="V2" s="6">
        <v>43759143671.5</v>
      </c>
      <c r="W2" s="6">
        <v>83899534355.5</v>
      </c>
      <c r="X2" s="6">
        <v>109434760512.00002</v>
      </c>
      <c r="Y2" s="6">
        <v>138645227489.00003</v>
      </c>
      <c r="Z2" s="6">
        <v>107711652081.5</v>
      </c>
      <c r="AA2" s="6">
        <v>120471970189.5</v>
      </c>
      <c r="AB2" s="6">
        <v>199679523376.00003</v>
      </c>
    </row>
    <row r="3" spans="1:28" ht="16.5" customHeight="1">
      <c r="A3" s="72" t="s">
        <v>47</v>
      </c>
      <c r="B3" s="5">
        <v>51492433731.5</v>
      </c>
      <c r="C3" s="5">
        <v>7104243376</v>
      </c>
      <c r="D3" s="5">
        <v>21915485137</v>
      </c>
      <c r="E3" s="5">
        <v>21088672720</v>
      </c>
      <c r="F3" s="5">
        <v>27685953065.5</v>
      </c>
      <c r="G3" s="5">
        <v>41529541347</v>
      </c>
      <c r="H3" s="5">
        <v>48039518218</v>
      </c>
      <c r="I3" s="5">
        <v>62578399666.5</v>
      </c>
      <c r="J3" s="5">
        <v>30105418830</v>
      </c>
      <c r="K3" s="5">
        <v>20355930187</v>
      </c>
      <c r="L3" s="5">
        <v>39896170528.5</v>
      </c>
      <c r="M3" s="5">
        <v>23941070938.5</v>
      </c>
      <c r="N3" s="5">
        <v>46813878054</v>
      </c>
      <c r="O3" s="6">
        <v>40389764831</v>
      </c>
      <c r="P3" s="6">
        <v>65492491551</v>
      </c>
      <c r="Q3" s="6">
        <v>64241807162.5</v>
      </c>
      <c r="R3" s="6">
        <v>41871619975.5</v>
      </c>
      <c r="S3" s="6">
        <v>38060994422.5</v>
      </c>
      <c r="T3" s="6">
        <v>46469305103</v>
      </c>
      <c r="U3" s="6">
        <v>46998530593.5</v>
      </c>
      <c r="V3" s="6">
        <v>36776896111.5</v>
      </c>
      <c r="W3" s="6">
        <v>37782402728.5</v>
      </c>
      <c r="X3" s="6">
        <v>52094910076.000015</v>
      </c>
      <c r="Y3" s="6">
        <v>57577912365.999969</v>
      </c>
      <c r="Z3" s="6">
        <v>71035821686.5</v>
      </c>
      <c r="AA3" s="6">
        <v>68265694015.500031</v>
      </c>
      <c r="AB3" s="6">
        <v>72027498823.5</v>
      </c>
    </row>
    <row r="4" spans="1:28" ht="16.5" customHeight="1">
      <c r="A4" s="72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v>149568775382</v>
      </c>
      <c r="Q4" s="6">
        <v>126905195122</v>
      </c>
      <c r="R4" s="6">
        <v>107465015878</v>
      </c>
      <c r="S4" s="6">
        <v>94634279270</v>
      </c>
      <c r="T4" s="6">
        <v>136569399810</v>
      </c>
      <c r="U4" s="6">
        <v>139403738710</v>
      </c>
      <c r="V4" s="6">
        <v>80536039783</v>
      </c>
      <c r="W4" s="6">
        <v>121681937084</v>
      </c>
      <c r="X4" s="6">
        <v>161529670588.00003</v>
      </c>
      <c r="Y4" s="6">
        <v>196223139855</v>
      </c>
      <c r="Z4" s="6">
        <v>178747473768</v>
      </c>
      <c r="AA4" s="6">
        <v>188737664205.00003</v>
      </c>
      <c r="AB4" s="6">
        <v>271707022199.50003</v>
      </c>
    </row>
    <row r="5" spans="1:28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28">
      <c r="B6" s="3" t="s">
        <v>1508</v>
      </c>
      <c r="C6" s="3" t="s">
        <v>1537</v>
      </c>
      <c r="D6" s="3" t="s">
        <v>1587</v>
      </c>
      <c r="E6" s="4" t="s">
        <v>1643</v>
      </c>
      <c r="F6" s="3" t="s">
        <v>1673</v>
      </c>
      <c r="G6" s="3" t="s">
        <v>1441</v>
      </c>
      <c r="H6" s="3" t="s">
        <v>1768</v>
      </c>
      <c r="I6" s="3" t="s">
        <v>1898</v>
      </c>
      <c r="J6" s="3" t="s">
        <v>1443</v>
      </c>
      <c r="K6" s="3" t="s">
        <v>2012</v>
      </c>
      <c r="L6" s="3" t="s">
        <v>2035</v>
      </c>
      <c r="M6" s="3" t="s">
        <v>2192</v>
      </c>
      <c r="N6" s="3" t="s">
        <v>2414</v>
      </c>
    </row>
    <row r="7" spans="1:28" ht="16.5" customHeight="1">
      <c r="A7" s="72" t="s">
        <v>46</v>
      </c>
      <c r="B7" s="5">
        <v>84076283.831</v>
      </c>
      <c r="C7" s="5">
        <v>62663387.9595</v>
      </c>
      <c r="D7" s="5">
        <v>65593395.902500004</v>
      </c>
      <c r="E7" s="5">
        <v>56573284.847499996</v>
      </c>
      <c r="F7" s="5">
        <v>90100094.707000002</v>
      </c>
      <c r="G7" s="5">
        <v>92405208.116500005</v>
      </c>
      <c r="H7" s="5">
        <v>43759143.671499997</v>
      </c>
      <c r="I7" s="5">
        <v>83899534.355499998</v>
      </c>
      <c r="J7" s="5">
        <v>109434760.51200001</v>
      </c>
      <c r="K7" s="5">
        <v>138645227.48900002</v>
      </c>
      <c r="L7" s="5">
        <v>107711652.08149999</v>
      </c>
      <c r="M7" s="5">
        <v>120471970.1895</v>
      </c>
      <c r="N7" s="5">
        <v>199679523.37600002</v>
      </c>
    </row>
    <row r="8" spans="1:28" ht="16.5" customHeight="1">
      <c r="A8" s="72" t="s">
        <v>47</v>
      </c>
      <c r="B8" s="5">
        <v>65492491.550999999</v>
      </c>
      <c r="C8" s="5">
        <v>64241807.162500001</v>
      </c>
      <c r="D8" s="5">
        <v>41871619.975500003</v>
      </c>
      <c r="E8" s="5">
        <v>38060994.422499999</v>
      </c>
      <c r="F8" s="5">
        <v>46469305.103</v>
      </c>
      <c r="G8" s="5">
        <v>46998530.593500003</v>
      </c>
      <c r="H8" s="5">
        <v>36776896.111500002</v>
      </c>
      <c r="I8" s="5">
        <v>37782402.728500001</v>
      </c>
      <c r="J8" s="5">
        <v>52094910.076000012</v>
      </c>
      <c r="K8" s="5">
        <v>57577912.365999967</v>
      </c>
      <c r="L8" s="5">
        <v>71035821.686499998</v>
      </c>
      <c r="M8" s="5">
        <v>68265694.015500024</v>
      </c>
      <c r="N8" s="5">
        <v>72027498.823500007</v>
      </c>
    </row>
    <row r="9" spans="1:28" ht="16.5" customHeight="1">
      <c r="A9" s="73" t="s">
        <v>48</v>
      </c>
      <c r="B9" s="64">
        <v>149568775.382</v>
      </c>
      <c r="C9" s="64">
        <v>126905195.12199999</v>
      </c>
      <c r="D9" s="64">
        <v>107465015.87800001</v>
      </c>
      <c r="E9" s="64">
        <v>94634279.269999996</v>
      </c>
      <c r="F9" s="64">
        <v>136569399.81</v>
      </c>
      <c r="G9" s="64">
        <v>139403738.71000001</v>
      </c>
      <c r="H9" s="64">
        <v>80536039.783000007</v>
      </c>
      <c r="I9" s="64">
        <v>121681937.08400001</v>
      </c>
      <c r="J9" s="64">
        <v>161529670.58800003</v>
      </c>
      <c r="K9" s="64">
        <v>196223139.85499999</v>
      </c>
      <c r="L9" s="64">
        <v>178747473.76800001</v>
      </c>
      <c r="M9" s="64">
        <v>188737664.20500004</v>
      </c>
      <c r="N9" s="64">
        <v>271707022.19950002</v>
      </c>
    </row>
    <row r="10" spans="1:28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8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8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8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8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8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8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C54"/>
  <sheetViews>
    <sheetView rightToLeft="1" workbookViewId="0">
      <pane xSplit="1" topLeftCell="O1" activePane="topRight" state="frozen"/>
      <selection pane="topRight" activeCell="T3" sqref="T3"/>
    </sheetView>
  </sheetViews>
  <sheetFormatPr defaultColWidth="9.140625" defaultRowHeight="15"/>
  <cols>
    <col min="1" max="1" width="9.140625" style="65"/>
    <col min="2" max="14" width="9.7109375" style="66" customWidth="1"/>
    <col min="15" max="29" width="9.7109375" style="65" customWidth="1"/>
    <col min="30" max="16384" width="9.140625" style="65"/>
  </cols>
  <sheetData>
    <row r="1" spans="1:29" s="1105" customFormat="1" ht="27" customHeight="1">
      <c r="A1" s="1103"/>
      <c r="B1" s="1106" t="s">
        <v>2463</v>
      </c>
      <c r="C1" s="1106" t="s">
        <v>2462</v>
      </c>
      <c r="D1" s="1106" t="s">
        <v>2461</v>
      </c>
      <c r="E1" s="1106" t="s">
        <v>2460</v>
      </c>
      <c r="F1" s="1106" t="s">
        <v>2459</v>
      </c>
      <c r="G1" s="1106" t="s">
        <v>2458</v>
      </c>
      <c r="H1" s="1106" t="s">
        <v>2457</v>
      </c>
      <c r="I1" s="1106" t="s">
        <v>2456</v>
      </c>
      <c r="J1" s="1106" t="s">
        <v>2455</v>
      </c>
      <c r="K1" s="1106" t="s">
        <v>2454</v>
      </c>
      <c r="L1" s="1106" t="s">
        <v>2453</v>
      </c>
      <c r="M1" s="1106" t="s">
        <v>2452</v>
      </c>
      <c r="N1" s="1106" t="s">
        <v>2241</v>
      </c>
      <c r="O1" s="1106" t="s">
        <v>2218</v>
      </c>
      <c r="P1" s="1106" t="s">
        <v>2219</v>
      </c>
      <c r="Q1" s="1106" t="s">
        <v>2220</v>
      </c>
      <c r="R1" s="1106" t="s">
        <v>2221</v>
      </c>
      <c r="S1" s="1106" t="s">
        <v>2222</v>
      </c>
      <c r="T1" s="1106" t="s">
        <v>2223</v>
      </c>
      <c r="U1" s="1106" t="s">
        <v>2224</v>
      </c>
      <c r="V1" s="1106" t="s">
        <v>2225</v>
      </c>
      <c r="W1" s="1106" t="s">
        <v>2226</v>
      </c>
      <c r="X1" s="1106" t="s">
        <v>2227</v>
      </c>
      <c r="Y1" s="1106" t="s">
        <v>2228</v>
      </c>
      <c r="Z1" s="1106" t="s">
        <v>2229</v>
      </c>
      <c r="AA1" s="1106" t="s">
        <v>2230</v>
      </c>
      <c r="AB1" s="1106" t="s">
        <v>2464</v>
      </c>
      <c r="AC1" s="1107"/>
    </row>
    <row r="2" spans="1:29" s="1103" customFormat="1" ht="27" customHeight="1">
      <c r="B2" s="1104" t="s">
        <v>62</v>
      </c>
      <c r="C2" s="1104" t="s">
        <v>62</v>
      </c>
      <c r="D2" s="1104" t="s">
        <v>62</v>
      </c>
      <c r="E2" s="1104" t="s">
        <v>62</v>
      </c>
      <c r="F2" s="1104" t="s">
        <v>62</v>
      </c>
      <c r="G2" s="1104" t="s">
        <v>62</v>
      </c>
      <c r="H2" s="1104" t="s">
        <v>62</v>
      </c>
      <c r="I2" s="1104" t="s">
        <v>62</v>
      </c>
      <c r="J2" s="1104" t="s">
        <v>62</v>
      </c>
      <c r="K2" s="1104" t="s">
        <v>62</v>
      </c>
      <c r="L2" s="1104" t="s">
        <v>62</v>
      </c>
      <c r="M2" s="1104" t="s">
        <v>62</v>
      </c>
      <c r="N2" s="1104" t="s">
        <v>62</v>
      </c>
      <c r="O2" s="1104" t="s">
        <v>62</v>
      </c>
      <c r="P2" s="1104" t="s">
        <v>62</v>
      </c>
      <c r="Q2" s="1104" t="s">
        <v>62</v>
      </c>
      <c r="R2" s="1104" t="s">
        <v>62</v>
      </c>
      <c r="S2" s="1104" t="s">
        <v>62</v>
      </c>
      <c r="T2" s="1104" t="s">
        <v>62</v>
      </c>
      <c r="U2" s="1104" t="s">
        <v>62</v>
      </c>
      <c r="V2" s="1104" t="s">
        <v>62</v>
      </c>
      <c r="W2" s="1104" t="s">
        <v>62</v>
      </c>
      <c r="X2" s="1104" t="s">
        <v>62</v>
      </c>
      <c r="Y2" s="1104" t="s">
        <v>62</v>
      </c>
      <c r="Z2" s="1104" t="s">
        <v>62</v>
      </c>
      <c r="AA2" s="1104" t="s">
        <v>62</v>
      </c>
      <c r="AB2" s="1104" t="s">
        <v>62</v>
      </c>
      <c r="AC2" s="1104" t="s">
        <v>232</v>
      </c>
    </row>
    <row r="3" spans="1:29">
      <c r="A3" s="1099" t="s">
        <v>50</v>
      </c>
      <c r="B3" s="1100">
        <v>18638</v>
      </c>
      <c r="C3" s="1100">
        <v>14902</v>
      </c>
      <c r="D3" s="1100">
        <v>18768</v>
      </c>
      <c r="E3" s="1100">
        <v>19139</v>
      </c>
      <c r="F3" s="1100">
        <v>18221</v>
      </c>
      <c r="G3" s="1100">
        <v>20179</v>
      </c>
      <c r="H3" s="1100">
        <v>22268</v>
      </c>
      <c r="I3" s="1100">
        <v>20972</v>
      </c>
      <c r="J3" s="1100">
        <v>19297</v>
      </c>
      <c r="K3" s="1100">
        <v>11559</v>
      </c>
      <c r="L3" s="1100">
        <v>12864</v>
      </c>
      <c r="M3" s="1100">
        <v>13034</v>
      </c>
      <c r="N3" s="1100">
        <v>8177</v>
      </c>
      <c r="O3" s="1100">
        <v>10797</v>
      </c>
      <c r="P3" s="1100">
        <v>11042</v>
      </c>
      <c r="Q3" s="1100">
        <v>11654</v>
      </c>
      <c r="R3" s="1100">
        <v>12020</v>
      </c>
      <c r="S3" s="1100">
        <v>13046</v>
      </c>
      <c r="T3" s="1100">
        <v>13947</v>
      </c>
      <c r="U3" s="1100">
        <v>14116</v>
      </c>
      <c r="V3" s="1100">
        <v>14366</v>
      </c>
      <c r="W3" s="1100">
        <v>16585</v>
      </c>
      <c r="X3" s="1100">
        <v>19744</v>
      </c>
      <c r="Y3" s="1100">
        <v>19622</v>
      </c>
      <c r="Z3" s="1100">
        <v>19320</v>
      </c>
      <c r="AA3" s="1100">
        <v>26674</v>
      </c>
      <c r="AB3" s="1100">
        <v>31414</v>
      </c>
      <c r="AC3" s="1108">
        <f>((AB3-AA3)/AA3)</f>
        <v>0.17770113218864811</v>
      </c>
    </row>
    <row r="4" spans="1:29">
      <c r="A4" s="1099" t="s">
        <v>51</v>
      </c>
      <c r="B4" s="1100">
        <v>332</v>
      </c>
      <c r="C4" s="1100">
        <v>342</v>
      </c>
      <c r="D4" s="1100">
        <v>328</v>
      </c>
      <c r="E4" s="1100">
        <v>393</v>
      </c>
      <c r="F4" s="1100">
        <v>337</v>
      </c>
      <c r="G4" s="1100">
        <v>472</v>
      </c>
      <c r="H4" s="1100">
        <v>611</v>
      </c>
      <c r="I4" s="1100">
        <v>692</v>
      </c>
      <c r="J4" s="1100">
        <v>577</v>
      </c>
      <c r="K4" s="1100">
        <v>520</v>
      </c>
      <c r="L4" s="1100">
        <v>539</v>
      </c>
      <c r="M4" s="1100">
        <v>485</v>
      </c>
      <c r="N4" s="1100">
        <v>497</v>
      </c>
      <c r="O4" s="1100">
        <v>566</v>
      </c>
      <c r="P4" s="1100">
        <v>621</v>
      </c>
      <c r="Q4" s="1100">
        <v>672</v>
      </c>
      <c r="R4" s="1100">
        <v>722</v>
      </c>
      <c r="S4" s="1100">
        <v>768</v>
      </c>
      <c r="T4" s="1100">
        <v>864</v>
      </c>
      <c r="U4" s="1100">
        <v>856</v>
      </c>
      <c r="V4" s="1100">
        <v>974</v>
      </c>
      <c r="W4" s="1100">
        <v>1195</v>
      </c>
      <c r="X4" s="1100">
        <v>1359</v>
      </c>
      <c r="Y4" s="1100">
        <v>1977</v>
      </c>
      <c r="Z4" s="1100">
        <v>2208</v>
      </c>
      <c r="AA4" s="1100">
        <v>2948</v>
      </c>
      <c r="AB4" s="1100">
        <v>3660</v>
      </c>
      <c r="AC4" s="1108">
        <f t="shared" ref="AC4:AC5" si="0">((AB4-AA4)/AA4)</f>
        <v>0.24151967435549526</v>
      </c>
    </row>
    <row r="5" spans="1:29">
      <c r="A5" s="1101" t="s">
        <v>48</v>
      </c>
      <c r="B5" s="1102">
        <v>18970</v>
      </c>
      <c r="C5" s="1102">
        <f t="shared" ref="C5:N5" si="1">C4+C3</f>
        <v>15244</v>
      </c>
      <c r="D5" s="1102">
        <f t="shared" si="1"/>
        <v>19096</v>
      </c>
      <c r="E5" s="1102">
        <f t="shared" si="1"/>
        <v>19532</v>
      </c>
      <c r="F5" s="1102">
        <f t="shared" si="1"/>
        <v>18558</v>
      </c>
      <c r="G5" s="1102">
        <f t="shared" si="1"/>
        <v>20651</v>
      </c>
      <c r="H5" s="1102">
        <f t="shared" si="1"/>
        <v>22879</v>
      </c>
      <c r="I5" s="1102">
        <f t="shared" si="1"/>
        <v>21664</v>
      </c>
      <c r="J5" s="1102">
        <f t="shared" si="1"/>
        <v>19874</v>
      </c>
      <c r="K5" s="1102">
        <f t="shared" si="1"/>
        <v>12079</v>
      </c>
      <c r="L5" s="1102">
        <f t="shared" si="1"/>
        <v>13403</v>
      </c>
      <c r="M5" s="1102">
        <f t="shared" si="1"/>
        <v>13519</v>
      </c>
      <c r="N5" s="1102">
        <f t="shared" si="1"/>
        <v>8674</v>
      </c>
      <c r="O5" s="1102">
        <f t="shared" ref="O5:Y5" si="2">SUM(O3:O4)</f>
        <v>11363</v>
      </c>
      <c r="P5" s="1102">
        <f t="shared" si="2"/>
        <v>11663</v>
      </c>
      <c r="Q5" s="1102">
        <f t="shared" si="2"/>
        <v>12326</v>
      </c>
      <c r="R5" s="1102">
        <f t="shared" si="2"/>
        <v>12742</v>
      </c>
      <c r="S5" s="1102">
        <f t="shared" si="2"/>
        <v>13814</v>
      </c>
      <c r="T5" s="1102">
        <f t="shared" si="2"/>
        <v>14811</v>
      </c>
      <c r="U5" s="1102">
        <f t="shared" si="2"/>
        <v>14972</v>
      </c>
      <c r="V5" s="1102">
        <f t="shared" si="2"/>
        <v>15340</v>
      </c>
      <c r="W5" s="1102">
        <f t="shared" si="2"/>
        <v>17780</v>
      </c>
      <c r="X5" s="1102">
        <f t="shared" si="2"/>
        <v>21103</v>
      </c>
      <c r="Y5" s="1102">
        <f t="shared" si="2"/>
        <v>21599</v>
      </c>
      <c r="Z5" s="1102">
        <f>SUM(Z3:Z4)</f>
        <v>21528</v>
      </c>
      <c r="AA5" s="1102">
        <f>SUM(AA3:AA4)</f>
        <v>29622</v>
      </c>
      <c r="AB5" s="1102">
        <f>SUM(AB3:AB4)</f>
        <v>35074</v>
      </c>
      <c r="AC5" s="1109">
        <f t="shared" si="0"/>
        <v>0.18405239349132402</v>
      </c>
    </row>
    <row r="54" spans="23:23">
      <c r="W54" s="54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2020-06-07T04:32:12Z</dcterms:modified>
</cp:coreProperties>
</file>