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3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Ex4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3.xml" ContentType="application/vnd.openxmlformats-officedocument.drawing+xml"/>
  <Override PartName="/xl/comments2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8800" windowHeight="1170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ارزش جذب و تجهیز منابع مالی" sheetId="213" r:id="rId31"/>
    <sheet name="شاخص صکوک" sheetId="228" r:id="rId32"/>
    <sheet name="تامین مالی - مانده" sheetId="222" r:id="rId33"/>
    <sheet name="تامین مالی - انتشار" sheetId="223" r:id="rId34"/>
    <sheet name="تامین مالی - سررسید" sheetId="224" r:id="rId35"/>
    <sheet name="اوراق - 60 درصد" sheetId="225" r:id="rId36"/>
    <sheet name="ارزش بازار اوراق بدهی" sheetId="199" r:id="rId37"/>
    <sheet name="م صکوک - بخش بازار" sheetId="200" r:id="rId38"/>
    <sheet name="م صکوک - نوع بازار" sheetId="201" r:id="rId39"/>
    <sheet name="ارزش مفهومی پوشش ریسک" sheetId="202" r:id="rId40"/>
    <sheet name="معاملات اوراق مشتقه" sheetId="203" r:id="rId41"/>
    <sheet name="ارزش انواع صندوق ها" sheetId="218" r:id="rId42"/>
    <sheet name="ارزش بازار صندوق ها" sheetId="204" r:id="rId43"/>
    <sheet name="م صندوق - بخش بازار" sheetId="205" r:id="rId44"/>
    <sheet name="م صندوق - نوع بازار" sheetId="206" r:id="rId45"/>
    <sheet name="تعداد صندوق ها" sheetId="219" r:id="rId46"/>
    <sheet name="روند ارزش صندوق ها" sheetId="220" r:id="rId47"/>
    <sheet name="معاملات فیزیکی کالا و انرژی" sheetId="20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2" hidden="1">'ارزش بازاری صنایع-مجموع'!$A$22:$G$71</definedName>
    <definedName name="_xlnm._FilterDatabase" localSheetId="35" hidden="1">'اوراق - 60 درصد'!$A$1:$K$399</definedName>
    <definedName name="_xlnm._FilterDatabase" localSheetId="32" hidden="1">'تامین مالی - مانده'!$E$25:$F$25</definedName>
    <definedName name="_xlnm._FilterDatabase" localSheetId="25" hidden="1">'توقف-بسته و تا پایان ماه باز'!$A$1:$F$130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31" hidden="1">'شاخص صکوک'!$A$1:$B$415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5" hidden="1">'[1]ارزش بازار سهام'!$A$1:$B$21</definedName>
    <definedName name="_xlchart.0" localSheetId="28" hidden="1">'[1]ارزش بازار سهام'!$A$16:$B$21</definedName>
    <definedName name="_xlchart.1" localSheetId="35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5" hidden="1">'[1]ارزش بازار سهام'!$A$16:$B$21</definedName>
    <definedName name="_xlchart.2" localSheetId="28" hidden="1">'[1]ارزش بازار سهام'!$A$16:$B$21</definedName>
    <definedName name="_xlchart.3" localSheetId="35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1" hidden="1">('نسبت معاملات برخط و غیربرخط'!$B$23,'نسبت معاملات برخط و غیربرخط'!$B$18:$B$21)</definedName>
    <definedName name="_xlchart.v1.0" localSheetId="30" hidden="1">('نسبت معاملات برخط و غیربرخط'!$B$5:$B$8,'نسبت معاملات برخط و غیربرخط'!$B$10)</definedName>
    <definedName name="_xlchart.v1.0" localSheetId="4" hidden="1">('نسبت معاملات برخط و غیربرخط'!$B$23,'نسبت معاملات برخط و غیربرخط'!$B$18:$B$21)</definedName>
    <definedName name="_xlchart.v1.0" localSheetId="35" hidden="1">'ارزش بازار سهام'!$A$21:$B$26</definedName>
    <definedName name="_xlchart.v1.0" localSheetId="33" hidden="1">'ارزش بازار سهام'!$A$21:$B$26</definedName>
    <definedName name="_xlchart.v1.0" localSheetId="34" hidden="1">'ارزش بازار سهام'!$A$21:$B$26</definedName>
    <definedName name="_xlchart.v1.0" localSheetId="32" hidden="1">'ارزش بازار سهام'!$A$21:$B$26</definedName>
    <definedName name="_xlchart.v1.0" localSheetId="45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'ارزش بازار سهام'!$A$21:$B$26</definedName>
    <definedName name="_xlchart.v1.0" localSheetId="46" hidden="1">('نسبت معاملات برخط و غیربرخط'!$B$23,'نسبت معاملات برخط و غیربرخط'!$B$18:$B$21)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'ارزش بازار سهام'!$A$21:$B$26</definedName>
    <definedName name="_xlchart.v1.0" localSheetId="21" hidden="1">('نسبت معاملات برخط و غیربرخط'!$B$10,'نسبت معاملات برخط و غیربرخط'!$B$5:$B$8)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غیربرخط'!$B$18:$B$21,'نسبت معاملات برخط و غیربرخط'!$B$23)</definedName>
    <definedName name="_xlchart.v1.0" localSheetId="29" hidden="1">'ارزش بازار سهام'!$A$21:$B$26</definedName>
    <definedName name="_xlchart.v1.0" localSheetId="28" hidden="1">'ارزش بازار سهام'!$A$21:$B$26</definedName>
    <definedName name="_xlchart.v1.0" localSheetId="24" hidden="1">('نسبت معاملات برخط و غیربرخط'!$B$10,'نسبت معاملات برخط و غیربرخط'!$B$5:$B$8)</definedName>
    <definedName name="_xlchart.v1.1" localSheetId="26" hidden="1">('نسبت معاملات برخط و غیربرخط'!$B$23,'نسبت معاملات برخط و غیربرخط'!$B$18:$B$21)</definedName>
    <definedName name="_xlchart.v1.1" localSheetId="41" hidden="1">('نسبت معاملات برخط و غیربرخط'!$B$10,'نسبت معاملات برخط و غیربرخط'!$B$5:$B$8)</definedName>
    <definedName name="_xlchart.v1.1" localSheetId="30" hidden="1">('نسبت معاملات برخط و غیربرخط'!$C$5:$C$8,'نسبت معاملات برخط و غیربرخط'!$C$10)</definedName>
    <definedName name="_xlchart.v1.1" localSheetId="4" hidden="1">'نسبت معاملات برخط و غیربرخط'!$B$18:$B$21</definedName>
    <definedName name="_xlchart.v1.1" localSheetId="35" hidden="1">'ارزش بازار سهام'!$D$21:$D$26</definedName>
    <definedName name="_xlchart.v1.1" localSheetId="33" hidden="1">'ارزش بازار سهام'!$D$21:$D$26</definedName>
    <definedName name="_xlchart.v1.1" localSheetId="34" hidden="1">'ارزش بازار سهام'!$D$21:$D$26</definedName>
    <definedName name="_xlchart.v1.1" localSheetId="32" hidden="1">'ارزش بازار سهام'!$D$21:$D$26</definedName>
    <definedName name="_xlchart.v1.1" localSheetId="45" hidden="1">('نسبت معاملات برخط و غیربرخط'!$B$10,'نسبت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'ارزش بازار سهام'!$D$21:$D$26</definedName>
    <definedName name="_xlchart.v1.1" localSheetId="46" hidden="1">('نسبت معاملات برخط و غیربرخط'!$B$10,'نسبت معاملات برخط و غیربرخط'!$B$5:$B$8)</definedName>
    <definedName name="_xlchart.v1.1" localSheetId="7" hidden="1">('نسبت معاملات برخط و غیربرخط'!$C$23,'نسبت معاملات برخط و غیربرخط'!$C$18:$C$21)</definedName>
    <definedName name="_xlchart.v1.1" localSheetId="8" hidden="1">'ارزش بازار سهام'!$D$21:$D$26</definedName>
    <definedName name="_xlchart.v1.1" localSheetId="21" hidden="1">('نسبت معاملات برخط و غیربرخط'!$B$23,'نسبت معاملات برخط و غیربرخط'!$B$18:$B$21)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غیربرخط'!$C$18:$C$21,'نسبت معاملات برخط و غیربرخط'!$C$23)</definedName>
    <definedName name="_xlchart.v1.1" localSheetId="29" hidden="1">'ارزش بازار سهام'!$D$21:$D$26</definedName>
    <definedName name="_xlchart.v1.1" localSheetId="28" hidden="1">'ارزش بازار سهام'!$D$21:$D$26</definedName>
    <definedName name="_xlchart.v1.1" localSheetId="24" hidden="1">('نسبت معاملات برخط و غیربرخط'!$C$23,'نسبت معاملات برخط و غیربرخط'!$C$18:$C$21)</definedName>
    <definedName name="_xlchart.v1.2" localSheetId="26" hidden="1">('نسبت معاملات برخط و غیربرخط'!$C$23,'نسبت معاملات برخط و غیربرخط'!$C$18:$C$21)</definedName>
    <definedName name="_xlchart.v1.2" localSheetId="41" hidden="1">('نسبت معاملات برخط و غیربرخط'!$C$23,'نسبت معاملات برخط و غیربرخط'!$C$18:$C$21)</definedName>
    <definedName name="_xlchart.v1.2" localSheetId="30" hidden="1">('نسبت معاملات برخط و غیربرخط'!$B$10,'نسبت معاملات برخط و غیربرخط'!$B$5:$B$8)</definedName>
    <definedName name="_xlchart.v1.2" localSheetId="4" hidden="1">'نسبت معاملات برخط و غیربرخط'!$C$18:$C$21</definedName>
    <definedName name="_xlchart.v1.2" localSheetId="35" hidden="1">('نسبت معاملات برخط و غیربرخط'!$C$23,'نسبت معاملات برخط و غیربرخط'!$C$18:$C$21)</definedName>
    <definedName name="_xlchart.v1.2" localSheetId="33" hidden="1">('نسبت معاملات برخط و غیربرخط'!$C$23,'نسبت معاملات برخط و غیربرخط'!$C$18:$C$21)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غیربرخط'!$B$10,'نسبت معاملات برخط و غیربرخط'!$B$5:$B$8)</definedName>
    <definedName name="_xlchart.v1.2" localSheetId="45" hidden="1">('نسبت معاملات برخط و غیربرخط'!$C$23,'نسبت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غیربرخط'!$B$23,'نسبت معاملات برخط و غیربرخط'!$B$18:$B$21)</definedName>
    <definedName name="_xlchart.v1.2" localSheetId="46" hidden="1">('نسبت معاملات برخط و غیربرخط'!$C$23,'نسبت معاملات برخط و غیربرخط'!$C$18:$C$21)</definedName>
    <definedName name="_xlchart.v1.2" localSheetId="7" hidden="1">('نسبت معاملات برخط و غیربرخط'!$B$23,'نسبت معاملات برخط و غیربرخط'!$B$18:$B$21)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('نسبت معاملات برخط و غیربرخط'!$C$23,'نسبت معاملات برخط و غیربرخط'!$C$18:$C$21)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غیربرخط'!$B$18:$B$21,'نسبت معاملات برخط و غیربرخط'!$B$23)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1" hidden="1">('نسبت معاملات برخط و غیربرخط'!$B$23,'نسبت معاملات برخط و غیربرخط'!$B$18:$B$21)</definedName>
    <definedName name="_xlchart.v1.3" localSheetId="30" hidden="1">('نسبت معاملات برخط و غیربرخط'!$C$18:$C$21,'نسبت معاملات برخط و غیربرخط'!$C$23)</definedName>
    <definedName name="_xlchart.v1.3" localSheetId="4" hidden="1">('نسبت معاملات برخط و غیربرخط'!$B$18:$B$21,'نسبت معاملات برخط و غیربرخط'!$B$23)</definedName>
    <definedName name="_xlchart.v1.3" localSheetId="35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غیربرخط'!$C$18:$C$21,'نسبت معاملات برخط و غیربرخط'!$C$23)</definedName>
    <definedName name="_xlchart.v1.3" localSheetId="45" hidden="1">('نسبت معاملات برخط و غیربرخط'!$B$23,'نسبت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غیربرخط'!$C$23,'نسبت معاملات برخط و غیربرخط'!$C$18:$C$21)</definedName>
    <definedName name="_xlchart.v1.3" localSheetId="46" hidden="1">('نسبت معاملات برخط و غیربرخط'!$B$23,'نسبت معاملات برخط و غیربرخط'!$B$18:$B$21)</definedName>
    <definedName name="_xlchart.v1.3" localSheetId="7" hidden="1">'ارزش بازار سهام'!$A$21:$B$26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('نسبت معاملات برخط و غیربرخط'!$B$23,'نسبت معاملات برخط و غیربرخط'!$B$18:$B$21)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غیربرخط'!$C$18:$C$21,'نسبت معاملات برخط و غیربرخط'!$C$23)</definedName>
    <definedName name="_xlchart.v1.3" localSheetId="29" hidden="1">('نسبت معاملات برخط و غیربرخط'!$C$23,'نسبت معاملات برخط و غیربرخط'!$C$18:$C$21)</definedName>
    <definedName name="_xlchart.v1.3" localSheetId="28" hidden="1">'ارزش بازار سهام'!$D$21:$D$26</definedName>
    <definedName name="_xlchart.v1.3" localSheetId="24" hidden="1">('نسبت معاملات برخط و غیربرخط'!$B$23,'نسبت معاملات برخط و غیربرخط'!$B$18:$B$21)</definedName>
    <definedName name="Cum_month" localSheetId="1">'[3]معاملات بورس - بخش بازار'!$F$2</definedName>
    <definedName name="Cum_month" localSheetId="36">'[3]معاملات بورس - بخش بازار'!$F$2</definedName>
    <definedName name="Cum_month" localSheetId="9">'[3]معاملات بورس - بخش بازار'!$F$2</definedName>
    <definedName name="Cum_month" localSheetId="42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9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7">'[3]معاملات بورس - بخش بازار'!$F$2</definedName>
    <definedName name="Cum_month" localSheetId="38">'[3]معاملات بورس - بخش بازار'!$F$2</definedName>
    <definedName name="Cum_month" localSheetId="43">'[3]معاملات بورس - بخش بازار'!$F$2</definedName>
    <definedName name="Cum_month" localSheetId="44">'[3]معاملات بورس - بخش بازار'!$F$2</definedName>
    <definedName name="Cum_month" localSheetId="40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7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1">'[6]ارزش معاملات سهام-ده صنعت '!$E$3</definedName>
    <definedName name="last_month" localSheetId="36">'[1]ارزش معاملات سهام-ده صنعت '!$E$3</definedName>
    <definedName name="last_month" localSheetId="42">#REF!</definedName>
    <definedName name="last_month" localSheetId="30">'[6]ارزش معاملات سهام-ده صنعت '!$E$3</definedName>
    <definedName name="last_month" localSheetId="17">'ارزش معاملات سهام-ده صنعت'!$D$3</definedName>
    <definedName name="last_month" localSheetId="39">#REF!</definedName>
    <definedName name="last_month" localSheetId="4">'[6]ارزش معاملات سهام-ده صنعت '!$E$3</definedName>
    <definedName name="last_month" localSheetId="35">'[6]ارزش معاملات سهام-ده صنعت '!$E$3</definedName>
    <definedName name="last_month" localSheetId="33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45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6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7">#REF!</definedName>
    <definedName name="last_month" localSheetId="38">#REF!</definedName>
    <definedName name="last_month" localSheetId="43">#REF!</definedName>
    <definedName name="last_month" localSheetId="44">#REF!</definedName>
    <definedName name="last_month" localSheetId="40">#REF!</definedName>
    <definedName name="Last_month" localSheetId="19">#REF!</definedName>
    <definedName name="Last_month" localSheetId="20">#REF!</definedName>
    <definedName name="last_month" localSheetId="47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1">'[6]ارزش معاملات سهام-ده صنعت '!$F$3</definedName>
    <definedName name="last_year" localSheetId="36">#REF!</definedName>
    <definedName name="last_year" localSheetId="42">#REF!</definedName>
    <definedName name="last_year" localSheetId="30">'[6]ارزش معاملات سهام-ده صنعت '!$F$3</definedName>
    <definedName name="last_year" localSheetId="17">'ارزش معاملات سهام-ده صنعت'!$E$3</definedName>
    <definedName name="last_year" localSheetId="39">#REF!</definedName>
    <definedName name="last_year" localSheetId="4">'[6]ارزش معاملات سهام-ده صنعت '!$F$3</definedName>
    <definedName name="last_year" localSheetId="35">'[6]ارزش معاملات سهام-ده صنعت '!$F$3</definedName>
    <definedName name="last_year" localSheetId="33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45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6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7">#REF!</definedName>
    <definedName name="last_year" localSheetId="38">#REF!</definedName>
    <definedName name="last_year" localSheetId="43">#REF!</definedName>
    <definedName name="last_year" localSheetId="44">#REF!</definedName>
    <definedName name="last_year" localSheetId="40">#REF!</definedName>
    <definedName name="last_year" localSheetId="19">#REF!</definedName>
    <definedName name="last_year" localSheetId="20">#REF!</definedName>
    <definedName name="last_year" localSheetId="47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1">#REF!</definedName>
    <definedName name="report_date" localSheetId="36">#REF!</definedName>
    <definedName name="report_date" localSheetId="42">#REF!</definedName>
    <definedName name="report_date" localSheetId="12">#REF!</definedName>
    <definedName name="report_date" localSheetId="30">#REF!</definedName>
    <definedName name="report_date" localSheetId="17">#REF!</definedName>
    <definedName name="report_date" localSheetId="39">#REF!</definedName>
    <definedName name="report_date" localSheetId="4">#REF!</definedName>
    <definedName name="report_date" localSheetId="35">#REF!</definedName>
    <definedName name="report_date" localSheetId="33">#REF!</definedName>
    <definedName name="report_date" localSheetId="34">#REF!</definedName>
    <definedName name="report_date" localSheetId="32">#REF!</definedName>
    <definedName name="report_date" localSheetId="45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6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7">#REF!</definedName>
    <definedName name="report_date" localSheetId="38">#REF!</definedName>
    <definedName name="report_date" localSheetId="43">#REF!</definedName>
    <definedName name="report_date" localSheetId="44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1">'[6]ارزش معاملات سهام-ده صنعت '!$D$3</definedName>
    <definedName name="this_month" localSheetId="36">'[1]ارزش معاملات سهام-ده صنعت '!$D$3</definedName>
    <definedName name="this_month" localSheetId="42">#REF!</definedName>
    <definedName name="this_month" localSheetId="30">'[6]ارزش معاملات سهام-ده صنعت '!$D$3</definedName>
    <definedName name="this_month" localSheetId="17">'ارزش معاملات سهام-ده صنعت'!$C$3</definedName>
    <definedName name="this_month" localSheetId="39">#REF!</definedName>
    <definedName name="this_month" localSheetId="4">'[6]ارزش معاملات سهام-ده صنعت '!$D$3</definedName>
    <definedName name="this_month" localSheetId="35">'[6]ارزش معاملات سهام-ده صنعت '!$D$3</definedName>
    <definedName name="this_month" localSheetId="33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45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6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7">#REF!</definedName>
    <definedName name="this_month" localSheetId="38">#REF!</definedName>
    <definedName name="this_month" localSheetId="43">#REF!</definedName>
    <definedName name="this_month" localSheetId="44">#REF!</definedName>
    <definedName name="this_month" localSheetId="40">#REF!</definedName>
    <definedName name="This_month" localSheetId="19">#REF!</definedName>
    <definedName name="This_month" localSheetId="20">#REF!</definedName>
    <definedName name="this_month" localSheetId="47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6">'[3]معاملات بورس - بخش بازار'!$E$2</definedName>
    <definedName name="This_month_l" localSheetId="9">'[3]معاملات بورس - بخش بازار'!$E$2</definedName>
    <definedName name="This_month_l" localSheetId="42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9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7">'[3]معاملات بورس - بخش بازار'!$E$2</definedName>
    <definedName name="This_month_l" localSheetId="38">'[3]معاملات بورس - بخش بازار'!$E$2</definedName>
    <definedName name="This_month_l" localSheetId="43">'[3]معاملات بورس - بخش بازار'!$E$2</definedName>
    <definedName name="This_month_l" localSheetId="44">'[3]معاملات بورس - بخش بازار'!$E$2</definedName>
    <definedName name="This_month_l" localSheetId="40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7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225" l="1"/>
  <c r="K5" i="225" s="1"/>
  <c r="K6" i="225" s="1"/>
  <c r="K7" i="225" s="1"/>
  <c r="K8" i="225" s="1"/>
  <c r="K9" i="225" s="1"/>
  <c r="K10" i="225" s="1"/>
  <c r="K11" i="225" s="1"/>
  <c r="K12" i="225" s="1"/>
  <c r="K13" i="225" s="1"/>
  <c r="K14" i="225" s="1"/>
  <c r="K15" i="225" s="1"/>
  <c r="K16" i="225" s="1"/>
  <c r="K17" i="225" s="1"/>
  <c r="K18" i="225" s="1"/>
  <c r="K19" i="225" s="1"/>
  <c r="K20" i="225" s="1"/>
  <c r="K21" i="225" s="1"/>
  <c r="K22" i="225" s="1"/>
  <c r="K23" i="225" s="1"/>
  <c r="K24" i="225" s="1"/>
  <c r="K25" i="225" s="1"/>
  <c r="K26" i="225" s="1"/>
  <c r="K27" i="225" s="1"/>
  <c r="K28" i="225" s="1"/>
  <c r="K29" i="225" s="1"/>
  <c r="K30" i="225" s="1"/>
  <c r="K31" i="225" s="1"/>
  <c r="K32" i="225" s="1"/>
  <c r="K33" i="225" s="1"/>
  <c r="K34" i="225" s="1"/>
  <c r="K35" i="225" s="1"/>
  <c r="K36" i="225" s="1"/>
  <c r="K37" i="225" s="1"/>
  <c r="K38" i="225" s="1"/>
  <c r="K39" i="225" s="1"/>
  <c r="K40" i="225" s="1"/>
  <c r="K41" i="225" s="1"/>
  <c r="K42" i="225" s="1"/>
  <c r="K43" i="225" s="1"/>
  <c r="K44" i="225" s="1"/>
  <c r="K45" i="225" s="1"/>
  <c r="K46" i="225" s="1"/>
  <c r="K47" i="225" s="1"/>
  <c r="K48" i="225" s="1"/>
  <c r="K49" i="225" s="1"/>
  <c r="K50" i="225" s="1"/>
  <c r="K51" i="225" s="1"/>
  <c r="K52" i="225" s="1"/>
  <c r="K53" i="225" s="1"/>
  <c r="K54" i="225" s="1"/>
  <c r="K55" i="225" s="1"/>
  <c r="K56" i="225" s="1"/>
  <c r="K57" i="225" s="1"/>
  <c r="K58" i="225" s="1"/>
  <c r="K59" i="225" s="1"/>
  <c r="K60" i="225" s="1"/>
  <c r="K61" i="225" s="1"/>
  <c r="K62" i="225" s="1"/>
  <c r="K63" i="225" s="1"/>
  <c r="K64" i="225" s="1"/>
  <c r="K65" i="225" s="1"/>
  <c r="K66" i="225" s="1"/>
  <c r="K67" i="225" s="1"/>
  <c r="K68" i="225" s="1"/>
  <c r="K69" i="225" s="1"/>
  <c r="K70" i="225" s="1"/>
  <c r="K71" i="225" s="1"/>
  <c r="K72" i="225" s="1"/>
  <c r="K73" i="225" s="1"/>
  <c r="K74" i="225" s="1"/>
  <c r="K75" i="225" s="1"/>
  <c r="K76" i="225" s="1"/>
  <c r="K77" i="225" s="1"/>
  <c r="K78" i="225" s="1"/>
  <c r="K79" i="225" s="1"/>
  <c r="K80" i="225" s="1"/>
  <c r="K81" i="225" s="1"/>
  <c r="K82" i="225" s="1"/>
  <c r="K83" i="225" s="1"/>
  <c r="K84" i="225" s="1"/>
  <c r="K85" i="225" s="1"/>
  <c r="K86" i="225" s="1"/>
  <c r="K87" i="225" s="1"/>
  <c r="K88" i="225" s="1"/>
  <c r="K89" i="225" s="1"/>
  <c r="K90" i="225" s="1"/>
  <c r="K91" i="225" s="1"/>
  <c r="K92" i="225" s="1"/>
  <c r="K93" i="225" s="1"/>
  <c r="K94" i="225" s="1"/>
  <c r="K95" i="225" s="1"/>
  <c r="K96" i="225" s="1"/>
  <c r="K97" i="225" s="1"/>
  <c r="K98" i="225" s="1"/>
  <c r="K99" i="225" s="1"/>
  <c r="K100" i="225" s="1"/>
  <c r="K101" i="225" s="1"/>
  <c r="K102" i="225" s="1"/>
  <c r="K103" i="225" s="1"/>
  <c r="K104" i="225" s="1"/>
  <c r="K105" i="225" s="1"/>
  <c r="K106" i="225" s="1"/>
  <c r="K107" i="225" s="1"/>
  <c r="K108" i="225" s="1"/>
  <c r="K109" i="225" s="1"/>
  <c r="K110" i="225" s="1"/>
  <c r="K111" i="225" s="1"/>
  <c r="K112" i="225" s="1"/>
  <c r="K113" i="225" s="1"/>
  <c r="K114" i="225" s="1"/>
  <c r="K115" i="225" s="1"/>
  <c r="K116" i="225" s="1"/>
  <c r="K117" i="225" s="1"/>
  <c r="K118" i="225" s="1"/>
  <c r="K119" i="225" s="1"/>
  <c r="K120" i="225" s="1"/>
  <c r="K121" i="225" s="1"/>
  <c r="K122" i="225" s="1"/>
  <c r="K123" i="225" s="1"/>
  <c r="K124" i="225" s="1"/>
  <c r="K125" i="225" s="1"/>
  <c r="K126" i="225" s="1"/>
  <c r="K127" i="225" s="1"/>
  <c r="K128" i="225" s="1"/>
  <c r="K129" i="225" s="1"/>
  <c r="K130" i="225" s="1"/>
  <c r="K131" i="225" s="1"/>
  <c r="K132" i="225" s="1"/>
  <c r="K133" i="225" s="1"/>
  <c r="K134" i="225" s="1"/>
  <c r="K135" i="225" s="1"/>
  <c r="K136" i="225" s="1"/>
  <c r="K137" i="225" s="1"/>
  <c r="K138" i="225" s="1"/>
  <c r="K139" i="225" s="1"/>
  <c r="K140" i="225" s="1"/>
  <c r="K141" i="225" s="1"/>
  <c r="K142" i="225" s="1"/>
  <c r="K143" i="225" s="1"/>
  <c r="K144" i="225" s="1"/>
  <c r="K145" i="225" s="1"/>
  <c r="K146" i="225" s="1"/>
  <c r="K147" i="225" s="1"/>
  <c r="K148" i="225" s="1"/>
  <c r="K149" i="225" s="1"/>
  <c r="K150" i="225" s="1"/>
  <c r="K151" i="225" s="1"/>
  <c r="K152" i="225" s="1"/>
  <c r="K153" i="225" s="1"/>
  <c r="K154" i="225" s="1"/>
  <c r="K155" i="225" s="1"/>
  <c r="K156" i="225" s="1"/>
  <c r="K157" i="225" s="1"/>
  <c r="K158" i="225" s="1"/>
  <c r="K159" i="225" s="1"/>
  <c r="K160" i="225" s="1"/>
  <c r="K161" i="225" s="1"/>
  <c r="K162" i="225" s="1"/>
  <c r="K163" i="225" s="1"/>
  <c r="K164" i="225" s="1"/>
  <c r="K165" i="225" s="1"/>
  <c r="K166" i="225" s="1"/>
  <c r="K167" i="225" s="1"/>
  <c r="K168" i="225" s="1"/>
  <c r="K169" i="225" s="1"/>
  <c r="K170" i="225" s="1"/>
  <c r="K171" i="225" s="1"/>
  <c r="K172" i="225" s="1"/>
  <c r="K173" i="225" s="1"/>
  <c r="K174" i="225" s="1"/>
  <c r="K175" i="225" s="1"/>
  <c r="K176" i="225" s="1"/>
  <c r="K177" i="225" s="1"/>
  <c r="K178" i="225" s="1"/>
  <c r="K179" i="225" s="1"/>
  <c r="K180" i="225" s="1"/>
  <c r="K181" i="225" s="1"/>
  <c r="K182" i="225" s="1"/>
  <c r="K183" i="225" s="1"/>
  <c r="K184" i="225" s="1"/>
  <c r="K185" i="225" s="1"/>
  <c r="K186" i="225" s="1"/>
  <c r="K187" i="225" s="1"/>
  <c r="K188" i="225" s="1"/>
  <c r="K189" i="225" s="1"/>
  <c r="K190" i="225" s="1"/>
  <c r="K191" i="225" s="1"/>
  <c r="K192" i="225" s="1"/>
  <c r="K193" i="225" s="1"/>
  <c r="K194" i="225" s="1"/>
  <c r="K195" i="225" s="1"/>
  <c r="K196" i="225" s="1"/>
  <c r="K197" i="225" s="1"/>
  <c r="K198" i="225" s="1"/>
  <c r="K199" i="225" s="1"/>
  <c r="K200" i="225" s="1"/>
  <c r="K201" i="225" s="1"/>
  <c r="K202" i="225" s="1"/>
  <c r="K203" i="225" s="1"/>
  <c r="K204" i="225" s="1"/>
  <c r="K205" i="225" s="1"/>
  <c r="K206" i="225" s="1"/>
  <c r="K207" i="225" s="1"/>
  <c r="K208" i="225" s="1"/>
  <c r="K209" i="225" s="1"/>
  <c r="K210" i="225" s="1"/>
  <c r="K211" i="225" s="1"/>
  <c r="K212" i="225" s="1"/>
  <c r="K213" i="225" s="1"/>
  <c r="K214" i="225" s="1"/>
  <c r="K215" i="225" s="1"/>
  <c r="K216" i="225" s="1"/>
  <c r="K217" i="225" s="1"/>
  <c r="K218" i="225" s="1"/>
  <c r="K219" i="225" s="1"/>
  <c r="K220" i="225" s="1"/>
  <c r="K221" i="225" s="1"/>
  <c r="K222" i="225" s="1"/>
  <c r="K223" i="225" s="1"/>
  <c r="K224" i="225" s="1"/>
  <c r="K225" i="225" s="1"/>
  <c r="K226" i="225" s="1"/>
  <c r="K227" i="225" s="1"/>
  <c r="K228" i="225" s="1"/>
  <c r="K229" i="225" s="1"/>
  <c r="K230" i="225" s="1"/>
  <c r="K231" i="225" s="1"/>
  <c r="K232" i="225" s="1"/>
  <c r="K233" i="225" s="1"/>
  <c r="K234" i="225" s="1"/>
  <c r="K235" i="225" s="1"/>
  <c r="K236" i="225" s="1"/>
  <c r="K237" i="225" s="1"/>
  <c r="K238" i="225" s="1"/>
  <c r="K239" i="225" s="1"/>
  <c r="K240" i="225" s="1"/>
  <c r="K241" i="225" s="1"/>
  <c r="K242" i="225" s="1"/>
  <c r="K243" i="225" s="1"/>
  <c r="K244" i="225" s="1"/>
  <c r="K245" i="225" s="1"/>
  <c r="K246" i="225" s="1"/>
  <c r="K247" i="225" s="1"/>
  <c r="K248" i="225" s="1"/>
  <c r="K249" i="225" s="1"/>
  <c r="K250" i="225" s="1"/>
  <c r="K251" i="225" s="1"/>
  <c r="K252" i="225" s="1"/>
  <c r="K253" i="225" s="1"/>
  <c r="K254" i="225" s="1"/>
  <c r="K255" i="225" s="1"/>
  <c r="K256" i="225" s="1"/>
  <c r="K257" i="225" s="1"/>
  <c r="K258" i="225" s="1"/>
  <c r="K259" i="225" s="1"/>
  <c r="K260" i="225" s="1"/>
  <c r="K261" i="225" s="1"/>
  <c r="K262" i="225" s="1"/>
  <c r="K263" i="225" s="1"/>
  <c r="K264" i="225" s="1"/>
  <c r="K265" i="225" s="1"/>
  <c r="K266" i="225" s="1"/>
  <c r="K267" i="225" s="1"/>
  <c r="K268" i="225" s="1"/>
  <c r="K269" i="225" s="1"/>
  <c r="K270" i="225" s="1"/>
  <c r="K271" i="225" s="1"/>
  <c r="K272" i="225" s="1"/>
  <c r="K273" i="225" s="1"/>
  <c r="K274" i="225" s="1"/>
  <c r="K275" i="225" s="1"/>
  <c r="K276" i="225" s="1"/>
  <c r="K277" i="225" s="1"/>
  <c r="K278" i="225" s="1"/>
  <c r="K279" i="225" s="1"/>
  <c r="K280" i="225" s="1"/>
  <c r="K281" i="225" s="1"/>
  <c r="K282" i="225" s="1"/>
  <c r="K283" i="225" s="1"/>
  <c r="K284" i="225" s="1"/>
  <c r="K285" i="225" s="1"/>
  <c r="K286" i="225" s="1"/>
  <c r="K287" i="225" s="1"/>
  <c r="K288" i="225" s="1"/>
  <c r="K289" i="225" s="1"/>
  <c r="K290" i="225" s="1"/>
  <c r="K291" i="225" s="1"/>
  <c r="K292" i="225" s="1"/>
  <c r="K293" i="225" s="1"/>
  <c r="K294" i="225" s="1"/>
  <c r="K295" i="225" s="1"/>
  <c r="K296" i="225" s="1"/>
  <c r="K297" i="225" s="1"/>
  <c r="K298" i="225" s="1"/>
  <c r="K299" i="225" s="1"/>
  <c r="K300" i="225" s="1"/>
  <c r="K301" i="225" s="1"/>
  <c r="K302" i="225" s="1"/>
  <c r="K303" i="225" s="1"/>
  <c r="K304" i="225" s="1"/>
  <c r="K305" i="225" s="1"/>
  <c r="K306" i="225" s="1"/>
  <c r="K307" i="225" s="1"/>
  <c r="K308" i="225" s="1"/>
  <c r="K309" i="225" s="1"/>
  <c r="K310" i="225" s="1"/>
  <c r="K311" i="225" s="1"/>
  <c r="K312" i="225" s="1"/>
  <c r="K313" i="225" s="1"/>
  <c r="K314" i="225" s="1"/>
  <c r="K315" i="225" s="1"/>
  <c r="K316" i="225" s="1"/>
  <c r="K317" i="225" s="1"/>
  <c r="K318" i="225" s="1"/>
  <c r="K319" i="225" s="1"/>
  <c r="K320" i="225" s="1"/>
  <c r="K321" i="225" s="1"/>
  <c r="K322" i="225" s="1"/>
  <c r="K323" i="225" s="1"/>
  <c r="K324" i="225" s="1"/>
  <c r="K325" i="225" s="1"/>
  <c r="K326" i="225" s="1"/>
  <c r="K327" i="225" s="1"/>
  <c r="K328" i="225" s="1"/>
  <c r="K329" i="225" s="1"/>
  <c r="K330" i="225" s="1"/>
  <c r="K331" i="225" s="1"/>
  <c r="K332" i="225" s="1"/>
  <c r="K333" i="225" s="1"/>
  <c r="K334" i="225" s="1"/>
  <c r="K335" i="225" s="1"/>
  <c r="K336" i="225" s="1"/>
  <c r="K337" i="225" s="1"/>
  <c r="K338" i="225" s="1"/>
  <c r="K339" i="225" s="1"/>
  <c r="K340" i="225" s="1"/>
  <c r="K341" i="225" s="1"/>
  <c r="K342" i="225" s="1"/>
  <c r="K343" i="225" s="1"/>
  <c r="K344" i="225" s="1"/>
  <c r="K345" i="225" s="1"/>
  <c r="K346" i="225" s="1"/>
  <c r="K347" i="225" s="1"/>
  <c r="K348" i="225" s="1"/>
  <c r="K349" i="225" s="1"/>
  <c r="K350" i="225" s="1"/>
  <c r="K351" i="225" s="1"/>
  <c r="K352" i="225" s="1"/>
  <c r="K353" i="225" s="1"/>
  <c r="K354" i="225" s="1"/>
  <c r="K355" i="225" s="1"/>
  <c r="K356" i="225" s="1"/>
  <c r="K357" i="225" s="1"/>
  <c r="K358" i="225" s="1"/>
  <c r="K359" i="225" s="1"/>
  <c r="K360" i="225" s="1"/>
  <c r="K361" i="225" s="1"/>
  <c r="K362" i="225" s="1"/>
  <c r="K363" i="225" s="1"/>
  <c r="K364" i="225" s="1"/>
  <c r="K365" i="225" s="1"/>
  <c r="K366" i="225" s="1"/>
  <c r="K367" i="225" s="1"/>
  <c r="K368" i="225" s="1"/>
  <c r="K369" i="225" s="1"/>
  <c r="K370" i="225" s="1"/>
  <c r="K371" i="225" s="1"/>
  <c r="K372" i="225" s="1"/>
  <c r="K373" i="225" s="1"/>
  <c r="K374" i="225" s="1"/>
  <c r="K375" i="225" s="1"/>
  <c r="K376" i="225" s="1"/>
  <c r="K377" i="225" s="1"/>
  <c r="K378" i="225" s="1"/>
  <c r="K379" i="225" s="1"/>
  <c r="K380" i="225" s="1"/>
  <c r="K381" i="225" s="1"/>
  <c r="K382" i="225" s="1"/>
  <c r="K383" i="225" s="1"/>
  <c r="K384" i="225" s="1"/>
  <c r="K385" i="225" s="1"/>
  <c r="K386" i="225" s="1"/>
  <c r="K387" i="225" s="1"/>
  <c r="K388" i="225" s="1"/>
  <c r="K389" i="225" s="1"/>
  <c r="K390" i="225" s="1"/>
  <c r="K391" i="225" s="1"/>
  <c r="K392" i="225" s="1"/>
  <c r="K393" i="225" s="1"/>
  <c r="K394" i="225" s="1"/>
  <c r="K395" i="225" s="1"/>
  <c r="K396" i="225" s="1"/>
  <c r="K397" i="225" s="1"/>
  <c r="K3" i="225"/>
  <c r="K2" i="225"/>
  <c r="J3" i="225"/>
  <c r="J4" i="225"/>
  <c r="J5" i="225"/>
  <c r="J6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J32" i="225"/>
  <c r="J33" i="225"/>
  <c r="J34" i="225"/>
  <c r="J35" i="225"/>
  <c r="J36" i="225"/>
  <c r="J37" i="225"/>
  <c r="J38" i="225"/>
  <c r="J39" i="225"/>
  <c r="J40" i="225"/>
  <c r="J41" i="225"/>
  <c r="J42" i="225"/>
  <c r="J43" i="225"/>
  <c r="J44" i="225"/>
  <c r="J45" i="225"/>
  <c r="J46" i="225"/>
  <c r="J47" i="225"/>
  <c r="J48" i="225"/>
  <c r="J49" i="225"/>
  <c r="J50" i="225"/>
  <c r="J51" i="225"/>
  <c r="J52" i="225"/>
  <c r="J53" i="225"/>
  <c r="J54" i="225"/>
  <c r="J55" i="225"/>
  <c r="J56" i="225"/>
  <c r="J57" i="225"/>
  <c r="J58" i="225"/>
  <c r="J59" i="225"/>
  <c r="J60" i="225"/>
  <c r="J61" i="225"/>
  <c r="J62" i="225"/>
  <c r="J63" i="225"/>
  <c r="J64" i="225"/>
  <c r="J65" i="225"/>
  <c r="J66" i="225"/>
  <c r="J67" i="225"/>
  <c r="J68" i="225"/>
  <c r="J69" i="225"/>
  <c r="J70" i="225"/>
  <c r="J71" i="225"/>
  <c r="J72" i="225"/>
  <c r="J73" i="225"/>
  <c r="J74" i="225"/>
  <c r="J75" i="225"/>
  <c r="J76" i="225"/>
  <c r="J77" i="225"/>
  <c r="J78" i="225"/>
  <c r="J79" i="225"/>
  <c r="J80" i="225"/>
  <c r="J81" i="225"/>
  <c r="J82" i="225"/>
  <c r="J83" i="225"/>
  <c r="J84" i="225"/>
  <c r="J85" i="225"/>
  <c r="J86" i="225"/>
  <c r="J87" i="225"/>
  <c r="J88" i="225"/>
  <c r="J89" i="225"/>
  <c r="J90" i="225"/>
  <c r="J91" i="225"/>
  <c r="J92" i="225"/>
  <c r="J93" i="225"/>
  <c r="J94" i="225"/>
  <c r="J95" i="225"/>
  <c r="J96" i="225"/>
  <c r="J97" i="225"/>
  <c r="J98" i="225"/>
  <c r="J99" i="225"/>
  <c r="J100" i="225"/>
  <c r="J101" i="225"/>
  <c r="J102" i="225"/>
  <c r="J103" i="225"/>
  <c r="J104" i="225"/>
  <c r="J105" i="225"/>
  <c r="J106" i="225"/>
  <c r="J107" i="225"/>
  <c r="J108" i="225"/>
  <c r="J109" i="225"/>
  <c r="J110" i="225"/>
  <c r="J111" i="225"/>
  <c r="J112" i="225"/>
  <c r="J113" i="225"/>
  <c r="J114" i="225"/>
  <c r="J115" i="225"/>
  <c r="J116" i="225"/>
  <c r="J117" i="225"/>
  <c r="J118" i="225"/>
  <c r="J119" i="225"/>
  <c r="J120" i="225"/>
  <c r="J121" i="225"/>
  <c r="J122" i="225"/>
  <c r="J123" i="225"/>
  <c r="J124" i="225"/>
  <c r="J125" i="225"/>
  <c r="J126" i="225"/>
  <c r="J127" i="225"/>
  <c r="J128" i="225"/>
  <c r="J129" i="225"/>
  <c r="J130" i="225"/>
  <c r="J131" i="225"/>
  <c r="J132" i="225"/>
  <c r="J133" i="225"/>
  <c r="J134" i="225"/>
  <c r="J135" i="225"/>
  <c r="J136" i="225"/>
  <c r="J137" i="225"/>
  <c r="J138" i="225"/>
  <c r="J139" i="225"/>
  <c r="J140" i="225"/>
  <c r="J141" i="225"/>
  <c r="J142" i="225"/>
  <c r="J143" i="225"/>
  <c r="J144" i="225"/>
  <c r="J145" i="225"/>
  <c r="J146" i="225"/>
  <c r="J147" i="225"/>
  <c r="J148" i="225"/>
  <c r="J149" i="225"/>
  <c r="J150" i="225"/>
  <c r="J151" i="225"/>
  <c r="J152" i="225"/>
  <c r="J153" i="225"/>
  <c r="J154" i="225"/>
  <c r="J155" i="225"/>
  <c r="J156" i="225"/>
  <c r="J157" i="225"/>
  <c r="J158" i="225"/>
  <c r="J159" i="225"/>
  <c r="J160" i="225"/>
  <c r="J161" i="225"/>
  <c r="J162" i="225"/>
  <c r="J163" i="225"/>
  <c r="J164" i="225"/>
  <c r="J165" i="225"/>
  <c r="J166" i="225"/>
  <c r="J167" i="225"/>
  <c r="J168" i="225"/>
  <c r="J169" i="225"/>
  <c r="J170" i="225"/>
  <c r="J171" i="225"/>
  <c r="J172" i="225"/>
  <c r="J173" i="225"/>
  <c r="J174" i="225"/>
  <c r="J175" i="225"/>
  <c r="J176" i="225"/>
  <c r="J177" i="225"/>
  <c r="J178" i="225"/>
  <c r="J179" i="225"/>
  <c r="J180" i="225"/>
  <c r="J181" i="225"/>
  <c r="J182" i="225"/>
  <c r="J183" i="225"/>
  <c r="J184" i="225"/>
  <c r="J185" i="225"/>
  <c r="J186" i="225"/>
  <c r="J187" i="225"/>
  <c r="J188" i="225"/>
  <c r="J189" i="225"/>
  <c r="J190" i="225"/>
  <c r="J191" i="225"/>
  <c r="J192" i="225"/>
  <c r="J193" i="225"/>
  <c r="J194" i="225"/>
  <c r="J195" i="225"/>
  <c r="J196" i="225"/>
  <c r="J197" i="225"/>
  <c r="J198" i="225"/>
  <c r="J199" i="225"/>
  <c r="J200" i="225"/>
  <c r="J201" i="225"/>
  <c r="J202" i="225"/>
  <c r="J203" i="225"/>
  <c r="J204" i="225"/>
  <c r="J205" i="225"/>
  <c r="J206" i="225"/>
  <c r="J207" i="225"/>
  <c r="J208" i="225"/>
  <c r="J209" i="225"/>
  <c r="J210" i="225"/>
  <c r="J211" i="225"/>
  <c r="J212" i="225"/>
  <c r="J213" i="225"/>
  <c r="J214" i="225"/>
  <c r="J215" i="225"/>
  <c r="J216" i="225"/>
  <c r="J217" i="225"/>
  <c r="J218" i="225"/>
  <c r="J219" i="225"/>
  <c r="J220" i="225"/>
  <c r="J221" i="225"/>
  <c r="J222" i="225"/>
  <c r="J223" i="225"/>
  <c r="J224" i="225"/>
  <c r="J225" i="225"/>
  <c r="J226" i="225"/>
  <c r="J227" i="225"/>
  <c r="J228" i="225"/>
  <c r="J229" i="225"/>
  <c r="J230" i="225"/>
  <c r="J231" i="225"/>
  <c r="J232" i="225"/>
  <c r="J233" i="225"/>
  <c r="J234" i="225"/>
  <c r="J235" i="225"/>
  <c r="J236" i="225"/>
  <c r="J237" i="225"/>
  <c r="J238" i="225"/>
  <c r="J239" i="225"/>
  <c r="J240" i="225"/>
  <c r="J241" i="225"/>
  <c r="J242" i="225"/>
  <c r="J243" i="225"/>
  <c r="J244" i="225"/>
  <c r="J245" i="225"/>
  <c r="J246" i="225"/>
  <c r="J247" i="225"/>
  <c r="J248" i="225"/>
  <c r="J249" i="225"/>
  <c r="J250" i="225"/>
  <c r="J251" i="225"/>
  <c r="J252" i="225"/>
  <c r="J253" i="225"/>
  <c r="J254" i="225"/>
  <c r="J255" i="225"/>
  <c r="J256" i="225"/>
  <c r="J257" i="225"/>
  <c r="J258" i="225"/>
  <c r="J259" i="225"/>
  <c r="J260" i="225"/>
  <c r="J261" i="225"/>
  <c r="J262" i="225"/>
  <c r="J263" i="225"/>
  <c r="J264" i="225"/>
  <c r="J265" i="225"/>
  <c r="J266" i="225"/>
  <c r="J267" i="225"/>
  <c r="J268" i="225"/>
  <c r="J269" i="225"/>
  <c r="J270" i="225"/>
  <c r="J271" i="225"/>
  <c r="J272" i="225"/>
  <c r="J273" i="225"/>
  <c r="J274" i="225"/>
  <c r="J275" i="225"/>
  <c r="J276" i="225"/>
  <c r="J277" i="225"/>
  <c r="J278" i="225"/>
  <c r="J279" i="225"/>
  <c r="J280" i="225"/>
  <c r="J281" i="225"/>
  <c r="J282" i="225"/>
  <c r="J283" i="225"/>
  <c r="J284" i="225"/>
  <c r="J285" i="225"/>
  <c r="J286" i="225"/>
  <c r="J287" i="225"/>
  <c r="J288" i="225"/>
  <c r="J289" i="225"/>
  <c r="J290" i="225"/>
  <c r="J291" i="225"/>
  <c r="J292" i="225"/>
  <c r="J293" i="225"/>
  <c r="J294" i="225"/>
  <c r="J295" i="225"/>
  <c r="J296" i="225"/>
  <c r="J297" i="225"/>
  <c r="J298" i="225"/>
  <c r="J299" i="225"/>
  <c r="J300" i="225"/>
  <c r="J301" i="225"/>
  <c r="J302" i="225"/>
  <c r="J303" i="225"/>
  <c r="J304" i="225"/>
  <c r="J305" i="225"/>
  <c r="J306" i="225"/>
  <c r="J307" i="225"/>
  <c r="J308" i="225"/>
  <c r="J309" i="225"/>
  <c r="J310" i="225"/>
  <c r="J311" i="225"/>
  <c r="J312" i="225"/>
  <c r="J313" i="225"/>
  <c r="J314" i="225"/>
  <c r="J315" i="225"/>
  <c r="J316" i="225"/>
  <c r="J317" i="225"/>
  <c r="J318" i="225"/>
  <c r="J319" i="225"/>
  <c r="J320" i="225"/>
  <c r="J321" i="225"/>
  <c r="J322" i="225"/>
  <c r="J323" i="225"/>
  <c r="J324" i="225"/>
  <c r="J325" i="225"/>
  <c r="J326" i="225"/>
  <c r="J327" i="225"/>
  <c r="J328" i="225"/>
  <c r="J329" i="225"/>
  <c r="J330" i="225"/>
  <c r="J331" i="225"/>
  <c r="J332" i="225"/>
  <c r="J333" i="225"/>
  <c r="J334" i="225"/>
  <c r="J335" i="225"/>
  <c r="J336" i="225"/>
  <c r="J337" i="225"/>
  <c r="J338" i="225"/>
  <c r="J339" i="225"/>
  <c r="J340" i="225"/>
  <c r="J341" i="225"/>
  <c r="J342" i="225"/>
  <c r="J343" i="225"/>
  <c r="J344" i="225"/>
  <c r="J345" i="225"/>
  <c r="J346" i="225"/>
  <c r="J347" i="225"/>
  <c r="J348" i="225"/>
  <c r="J349" i="225"/>
  <c r="J350" i="225"/>
  <c r="J351" i="225"/>
  <c r="J352" i="225"/>
  <c r="J353" i="225"/>
  <c r="J354" i="225"/>
  <c r="J355" i="225"/>
  <c r="J356" i="225"/>
  <c r="J357" i="225"/>
  <c r="J358" i="225"/>
  <c r="J359" i="225"/>
  <c r="J360" i="225"/>
  <c r="J361" i="225"/>
  <c r="J362" i="225"/>
  <c r="J363" i="225"/>
  <c r="J364" i="225"/>
  <c r="J365" i="225"/>
  <c r="J366" i="225"/>
  <c r="J367" i="225"/>
  <c r="J368" i="225"/>
  <c r="J369" i="225"/>
  <c r="J370" i="225"/>
  <c r="J371" i="225"/>
  <c r="J372" i="225"/>
  <c r="J373" i="225"/>
  <c r="J374" i="225"/>
  <c r="J375" i="225"/>
  <c r="J376" i="225"/>
  <c r="J377" i="225"/>
  <c r="J378" i="225"/>
  <c r="J379" i="225"/>
  <c r="J380" i="225"/>
  <c r="J381" i="225"/>
  <c r="J382" i="225"/>
  <c r="J383" i="225"/>
  <c r="J384" i="225"/>
  <c r="J385" i="225"/>
  <c r="J386" i="225"/>
  <c r="J387" i="225"/>
  <c r="J388" i="225"/>
  <c r="J389" i="225"/>
  <c r="J390" i="225"/>
  <c r="J391" i="225"/>
  <c r="J392" i="225"/>
  <c r="J393" i="225"/>
  <c r="J394" i="225"/>
  <c r="J395" i="225"/>
  <c r="J396" i="225"/>
  <c r="J397" i="225"/>
  <c r="J2" i="225"/>
  <c r="AL31" i="224" l="1"/>
  <c r="AL6" i="224"/>
  <c r="AL81" i="223"/>
  <c r="AL56" i="223"/>
  <c r="AL25" i="223"/>
  <c r="AL10" i="223"/>
  <c r="AL8" i="223"/>
  <c r="AL2" i="223"/>
  <c r="AL18" i="223" l="1"/>
  <c r="AM6" i="212"/>
  <c r="AM5" i="165" l="1"/>
  <c r="AN5" i="208"/>
  <c r="AN4" i="208"/>
  <c r="AN3" i="208"/>
  <c r="AM5" i="208"/>
  <c r="AL44" i="222" l="1"/>
  <c r="AL12" i="222"/>
  <c r="AL10" i="222"/>
  <c r="AL3" i="222"/>
  <c r="AT43" i="213"/>
  <c r="AT42" i="213"/>
  <c r="AT32" i="213"/>
  <c r="AT11" i="213"/>
  <c r="AT9" i="213"/>
  <c r="AL21" i="222" l="1"/>
  <c r="AM10" i="222" s="1"/>
  <c r="G14" i="228"/>
  <c r="AM7" i="222" l="1"/>
  <c r="AM11" i="222"/>
  <c r="AM18" i="222"/>
  <c r="AM6" i="222"/>
  <c r="AM19" i="222"/>
  <c r="AM17" i="222"/>
  <c r="AM9" i="222"/>
  <c r="AM16" i="222"/>
  <c r="AM8" i="222"/>
  <c r="AM21" i="222"/>
  <c r="AM13" i="222"/>
  <c r="AM5" i="222"/>
  <c r="AM20" i="222"/>
  <c r="AM12" i="222"/>
  <c r="AM4" i="222"/>
  <c r="AM15" i="222"/>
  <c r="AM14" i="222"/>
  <c r="AM3" i="222"/>
  <c r="AK6" i="224"/>
  <c r="AK31" i="224"/>
  <c r="AK81" i="223"/>
  <c r="AK56" i="223"/>
  <c r="AK25" i="223"/>
  <c r="AK10" i="223"/>
  <c r="AK18" i="223" s="1"/>
  <c r="AK8" i="223"/>
  <c r="AK2" i="223"/>
  <c r="AK44" i="222"/>
  <c r="AK12" i="222"/>
  <c r="AK10" i="222"/>
  <c r="AK3" i="222"/>
  <c r="AK21" i="222" l="1"/>
  <c r="AL6" i="212" l="1"/>
  <c r="AL5" i="165" l="1"/>
  <c r="AL5" i="208" l="1"/>
  <c r="AS42" i="213" l="1"/>
  <c r="AS43" i="213" s="1"/>
  <c r="AS44" i="213"/>
  <c r="AS11" i="213"/>
  <c r="AS9" i="213"/>
  <c r="AK6" i="212" l="1"/>
  <c r="AJ6" i="224" l="1"/>
  <c r="AJ31" i="224"/>
  <c r="AJ10" i="223"/>
  <c r="AJ8" i="223"/>
  <c r="AJ2" i="223"/>
  <c r="AJ81" i="223"/>
  <c r="AJ56" i="223"/>
  <c r="AJ44" i="222"/>
  <c r="AJ12" i="222"/>
  <c r="AJ10" i="222"/>
  <c r="AJ3" i="222"/>
  <c r="AJ18" i="223" l="1"/>
  <c r="AJ21" i="222"/>
  <c r="AJ25" i="223"/>
  <c r="AU5" i="220"/>
  <c r="AJ6" i="219"/>
  <c r="J18" i="218"/>
  <c r="F16" i="218"/>
  <c r="D16" i="218"/>
  <c r="F15" i="218"/>
  <c r="D15" i="218"/>
  <c r="F14" i="218"/>
  <c r="D14" i="218"/>
  <c r="G16" i="218"/>
  <c r="G15" i="218"/>
  <c r="G14" i="218"/>
  <c r="E16" i="218"/>
  <c r="E15" i="218"/>
  <c r="E14" i="218"/>
  <c r="AK5" i="165" l="1"/>
  <c r="AK5" i="208"/>
  <c r="AR32" i="213" l="1"/>
  <c r="AR42" i="213"/>
  <c r="AR11" i="213"/>
  <c r="AR9" i="213"/>
  <c r="AJ5" i="165" l="1"/>
  <c r="AJ6" i="212"/>
  <c r="AS5" i="220" l="1"/>
  <c r="AT5" i="220"/>
  <c r="AH6" i="219" l="1"/>
  <c r="AI6" i="219"/>
  <c r="AI31" i="224" l="1"/>
  <c r="AI6" i="224"/>
  <c r="AI81" i="223"/>
  <c r="AI56" i="223"/>
  <c r="AI10" i="223"/>
  <c r="AI8" i="223"/>
  <c r="AI2" i="223"/>
  <c r="AI18" i="223" l="1"/>
  <c r="AI25" i="223"/>
  <c r="AJ5" i="208"/>
  <c r="AI44" i="222"/>
  <c r="AI12" i="222" l="1"/>
  <c r="AI10" i="222"/>
  <c r="AI3" i="222"/>
  <c r="AI21" i="222" l="1"/>
  <c r="AQ32" i="213" l="1"/>
  <c r="AQ11" i="213"/>
  <c r="AQ9" i="213"/>
  <c r="AQ42" i="213"/>
  <c r="AR44" i="213" l="1"/>
  <c r="AR43" i="213"/>
  <c r="AI6" i="212"/>
  <c r="AH31" i="224" l="1"/>
  <c r="AH6" i="224"/>
  <c r="AH81" i="223"/>
  <c r="AH56" i="223"/>
  <c r="AH10" i="223"/>
  <c r="AH8" i="223"/>
  <c r="AH2" i="223"/>
  <c r="AH44" i="222"/>
  <c r="AH12" i="222"/>
  <c r="AH10" i="222"/>
  <c r="AH3" i="222"/>
  <c r="AH18" i="223" l="1"/>
  <c r="AH25" i="223"/>
  <c r="AH21" i="222"/>
  <c r="AI5" i="165" l="1"/>
  <c r="AI5" i="208"/>
  <c r="AP44" i="213"/>
  <c r="AP32" i="213"/>
  <c r="AP42" i="213" s="1"/>
  <c r="AP9" i="213"/>
  <c r="AP11" i="213" s="1"/>
  <c r="AP43" i="213" l="1"/>
  <c r="AQ44" i="213"/>
  <c r="AQ43" i="213"/>
  <c r="I13" i="219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6" i="223"/>
  <c r="AB56" i="223"/>
  <c r="AG10" i="223"/>
  <c r="AF10" i="223"/>
  <c r="AE10" i="223"/>
  <c r="AD10" i="223"/>
  <c r="AC10" i="223"/>
  <c r="AB10" i="223"/>
  <c r="AA10" i="223"/>
  <c r="Z10" i="223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F8" i="223"/>
  <c r="AE8" i="223"/>
  <c r="AD8" i="223"/>
  <c r="AC8" i="223"/>
  <c r="AB8" i="223"/>
  <c r="AA8" i="223"/>
  <c r="Z8" i="223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F2" i="223"/>
  <c r="AE2" i="223"/>
  <c r="AD2" i="223"/>
  <c r="AC2" i="223"/>
  <c r="AB2" i="223"/>
  <c r="AA2" i="223"/>
  <c r="Z2" i="223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U21" i="222"/>
  <c r="Q21" i="222"/>
  <c r="M21" i="222"/>
  <c r="I21" i="222"/>
  <c r="E21" i="222"/>
  <c r="Y19" i="222"/>
  <c r="Y13" i="222"/>
  <c r="Y12" i="222" s="1"/>
  <c r="Y21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3" i="222"/>
  <c r="AE21" i="222" s="1"/>
  <c r="AD3" i="222"/>
  <c r="AA3" i="222"/>
  <c r="Z3" i="222"/>
  <c r="Y7" i="222"/>
  <c r="AG3" i="222"/>
  <c r="AF3" i="222"/>
  <c r="AF21" i="222" s="1"/>
  <c r="AC3" i="222"/>
  <c r="AB3" i="222"/>
  <c r="AB21" i="222" s="1"/>
  <c r="Y3" i="222"/>
  <c r="X3" i="222"/>
  <c r="X21" i="222" s="1"/>
  <c r="W3" i="222"/>
  <c r="W21" i="222" s="1"/>
  <c r="V3" i="222"/>
  <c r="V21" i="222" s="1"/>
  <c r="U3" i="222"/>
  <c r="T3" i="222"/>
  <c r="T21" i="222" s="1"/>
  <c r="S3" i="222"/>
  <c r="S21" i="222" s="1"/>
  <c r="R3" i="222"/>
  <c r="R21" i="222" s="1"/>
  <c r="Q3" i="222"/>
  <c r="P3" i="222"/>
  <c r="P21" i="222" s="1"/>
  <c r="O3" i="222"/>
  <c r="O21" i="222" s="1"/>
  <c r="N3" i="222"/>
  <c r="N21" i="222" s="1"/>
  <c r="M3" i="222"/>
  <c r="L3" i="222"/>
  <c r="L21" i="222" s="1"/>
  <c r="K3" i="222"/>
  <c r="K21" i="222" s="1"/>
  <c r="J3" i="222"/>
  <c r="J21" i="222" s="1"/>
  <c r="I3" i="222"/>
  <c r="H3" i="222"/>
  <c r="H21" i="222" s="1"/>
  <c r="G3" i="222"/>
  <c r="G21" i="222" s="1"/>
  <c r="F3" i="222"/>
  <c r="F21" i="222" s="1"/>
  <c r="E3" i="222"/>
  <c r="D3" i="222"/>
  <c r="D21" i="222" s="1"/>
  <c r="C3" i="222"/>
  <c r="C21" i="222" s="1"/>
  <c r="B3" i="222"/>
  <c r="B21" i="222" s="1"/>
  <c r="Z25" i="223" l="1"/>
  <c r="Z18" i="223"/>
  <c r="AD18" i="223"/>
  <c r="AA25" i="223"/>
  <c r="AA18" i="223"/>
  <c r="AE25" i="223"/>
  <c r="AE18" i="223"/>
  <c r="AB25" i="223"/>
  <c r="AB18" i="223"/>
  <c r="AF25" i="223"/>
  <c r="AF18" i="223"/>
  <c r="AG25" i="223"/>
  <c r="AC25" i="223"/>
  <c r="AC18" i="223"/>
  <c r="AG18" i="223"/>
  <c r="AD25" i="223"/>
  <c r="Z21" i="222"/>
  <c r="AA21" i="222"/>
  <c r="AD21" i="222"/>
  <c r="AC21" i="222"/>
  <c r="AG21" i="222"/>
  <c r="C27" i="222"/>
  <c r="C31" i="222"/>
  <c r="C32" i="222"/>
  <c r="C28" i="222"/>
  <c r="C35" i="222"/>
  <c r="C18" i="223"/>
  <c r="K18" i="223"/>
  <c r="S18" i="223"/>
  <c r="F18" i="223"/>
  <c r="N18" i="223"/>
  <c r="V18" i="223"/>
  <c r="G18" i="223"/>
  <c r="O18" i="223"/>
  <c r="W18" i="223"/>
  <c r="B18" i="223"/>
  <c r="J18" i="223"/>
  <c r="R18" i="223"/>
  <c r="D18" i="223"/>
  <c r="H18" i="223"/>
  <c r="L18" i="223"/>
  <c r="P18" i="223"/>
  <c r="T18" i="223"/>
  <c r="X18" i="223"/>
  <c r="E18" i="223"/>
  <c r="I18" i="223"/>
  <c r="M18" i="223"/>
  <c r="Q18" i="223"/>
  <c r="U18" i="223"/>
  <c r="Y18" i="223"/>
  <c r="C29" i="222"/>
  <c r="C33" i="222"/>
  <c r="C26" i="222"/>
  <c r="C30" i="222"/>
  <c r="AH6" i="212" l="1"/>
  <c r="AG6" i="219" l="1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B7" i="211" l="1"/>
  <c r="C13" i="211" s="1"/>
  <c r="M43" i="213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11" i="211" l="1"/>
  <c r="C12" i="211"/>
  <c r="C7" i="211"/>
  <c r="C10" i="211"/>
  <c r="C9" i="211"/>
  <c r="C8" i="211"/>
</calcChain>
</file>

<file path=xl/comments1.xml><?xml version="1.0" encoding="utf-8"?>
<comments xmlns="http://schemas.openxmlformats.org/spreadsheetml/2006/main">
  <authors>
    <author>Author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لطفا نمودار را از اکسل های دیگر کپی نکنید. چون ارتباط با محل فعلی قطع میشود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<sst xmlns="http://schemas.openxmlformats.org/spreadsheetml/2006/main" count="10310" uniqueCount="3297">
  <si>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</si>
  <si>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</si>
  <si>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</si>
  <si>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</si>
  <si>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</si>
  <si>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</si>
  <si>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</si>
  <si>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</si>
  <si>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</si>
  <si>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</si>
  <si>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</si>
  <si>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</si>
  <si>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</si>
  <si>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</si>
  <si>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</si>
  <si>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</si>
  <si>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</si>
  <si>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</si>
  <si>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</si>
  <si>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</si>
  <si>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</si>
  <si>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</si>
  <si>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</si>
  <si>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</si>
  <si>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</si>
  <si>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</si>
  <si>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</si>
  <si>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</si>
  <si>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</si>
  <si>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</si>
  <si>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</si>
  <si>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</si>
  <si>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</si>
  <si>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</si>
  <si>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</si>
  <si>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</si>
  <si>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</si>
  <si>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</si>
  <si>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</si>
  <si>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</si>
  <si>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</si>
  <si>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</si>
  <si>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</si>
  <si>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</si>
  <si>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</si>
  <si>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</si>
  <si>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</si>
  <si>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</si>
  <si>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</si>
  <si>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</si>
  <si>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</si>
  <si>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</si>
  <si>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</si>
  <si>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</si>
  <si>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</si>
  <si>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</si>
  <si>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</si>
  <si>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</si>
  <si>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</si>
  <si>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</si>
  <si>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</si>
  <si>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</si>
  <si>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</si>
  <si>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</si>
  <si>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</si>
  <si>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</si>
  <si>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</si>
  <si>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</si>
  <si>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</si>
  <si>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</si>
  <si>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</si>
  <si>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</si>
  <si>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</si>
  <si>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</si>
  <si>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</si>
  <si>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</si>
  <si>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</si>
  <si>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</si>
  <si>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</si>
  <si>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</si>
  <si>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</si>
  <si>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</si>
  <si>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</si>
  <si>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</si>
  <si>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</si>
  <si>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</si>
  <si>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</si>
  <si>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</si>
  <si>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</si>
  <si>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</si>
  <si>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</si>
  <si>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</si>
  <si>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</si>
  <si>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</si>
  <si>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</si>
  <si>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</si>
  <si>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</si>
  <si>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</si>
  <si>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</si>
  <si>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</si>
  <si>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</si>
  <si>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</si>
  <si>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</si>
  <si>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</si>
  <si>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</si>
  <si>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</si>
  <si>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</si>
  <si>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</si>
  <si>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</si>
  <si>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</si>
  <si>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</si>
  <si>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</si>
  <si>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</si>
  <si>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</si>
  <si>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</si>
  <si>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</si>
  <si>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</si>
  <si>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</si>
  <si>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</si>
  <si>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</si>
  <si>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</si>
  <si>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</si>
  <si>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</si>
  <si>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</si>
  <si>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</si>
  <si>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</si>
  <si>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</si>
  <si>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</si>
  <si>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</si>
  <si>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</si>
  <si>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</si>
  <si>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</si>
  <si>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</si>
  <si>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</si>
  <si>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</si>
  <si>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</si>
  <si>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</si>
  <si>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</si>
  <si>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</si>
  <si>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</si>
  <si>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</si>
  <si>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</si>
  <si>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</si>
  <si>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</si>
  <si>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</si>
  <si>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</si>
  <si>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</si>
  <si>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</si>
  <si>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</si>
  <si>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</si>
  <si>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</si>
  <si>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</si>
  <si>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</si>
  <si>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</si>
  <si>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</si>
  <si>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</si>
  <si>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</si>
  <si>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</si>
  <si>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</si>
  <si>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</si>
  <si>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</si>
  <si>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</si>
  <si>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</si>
  <si>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</si>
  <si>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</si>
  <si>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</si>
  <si>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</si>
  <si>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</si>
  <si>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</si>
  <si>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</si>
  <si>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</si>
  <si>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</si>
  <si>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</si>
  <si>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</si>
  <si>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</si>
  <si>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</si>
  <si>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</si>
  <si>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</si>
  <si>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</si>
  <si>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</si>
  <si>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</si>
  <si>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</si>
  <si>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</si>
  <si>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</si>
  <si>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</si>
  <si>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</si>
  <si>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</si>
  <si>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</si>
  <si>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</si>
  <si>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</si>
  <si>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</si>
  <si>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</si>
  <si>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</si>
  <si>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</si>
  <si>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</si>
  <si>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</si>
  <si>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</si>
  <si>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</si>
  <si>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</si>
  <si>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</si>
  <si>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</si>
  <si>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</si>
  <si>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</si>
  <si>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</si>
  <si>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</si>
  <si>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</si>
  <si>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</si>
  <si>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</si>
  <si>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</si>
  <si>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</si>
  <si>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</si>
  <si>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</si>
  <si>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</si>
  <si>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</si>
  <si>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</si>
  <si>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</si>
  <si>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</si>
  <si>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</si>
  <si>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</si>
  <si>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</si>
  <si>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</si>
  <si>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</si>
  <si>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</si>
  <si>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</si>
  <si>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</si>
  <si>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</si>
  <si>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</si>
  <si>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</si>
  <si>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</si>
  <si>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</si>
  <si>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</si>
  <si>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</si>
  <si>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</si>
  <si>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</si>
  <si>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</si>
  <si>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</si>
  <si>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</si>
  <si>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</si>
  <si>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</si>
  <si>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</si>
  <si>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</si>
  <si>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</si>
  <si>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</si>
  <si>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</si>
  <si>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</si>
  <si>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</si>
  <si>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</si>
  <si>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</si>
  <si>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</si>
  <si>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</si>
  <si>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</si>
  <si>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</si>
  <si>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</si>
  <si>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</si>
  <si>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</si>
  <si>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</si>
  <si>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</si>
  <si>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</si>
  <si>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</si>
  <si>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</si>
  <si>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</si>
  <si>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</si>
  <si>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</si>
  <si>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</si>
  <si>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</si>
  <si>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</si>
  <si>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</si>
  <si>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</si>
  <si>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</si>
  <si>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</si>
  <si>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</si>
  <si>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</si>
  <si>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</si>
  <si>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</si>
  <si>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</si>
  <si>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</si>
  <si>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</si>
  <si>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</si>
  <si>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</si>
  <si>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</si>
  <si>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</si>
  <si>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</si>
  <si>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</si>
  <si>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</si>
  <si>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</si>
  <si>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</si>
  <si>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</si>
  <si>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</si>
  <si>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</si>
  <si>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</si>
  <si>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</si>
  <si>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</si>
  <si>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</si>
  <si>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</si>
  <si>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</si>
  <si>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</si>
  <si>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</si>
  <si>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</si>
  <si>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</si>
  <si>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</si>
  <si>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</si>
  <si>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</si>
  <si>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</si>
  <si>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</si>
  <si>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</si>
  <si>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</si>
  <si>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</si>
  <si>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</si>
  <si>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</si>
  <si>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</si>
  <si>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</si>
  <si>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</si>
  <si>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</si>
  <si>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</si>
  <si>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</si>
  <si>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</si>
  <si>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</si>
  <si>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</si>
  <si>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</si>
  <si>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</si>
  <si>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</si>
  <si>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</si>
  <si>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</si>
  <si>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</si>
  <si>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</si>
  <si>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</si>
  <si>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</si>
  <si>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</si>
  <si>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</si>
  <si>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</si>
  <si>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</si>
  <si>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</si>
  <si>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</si>
  <si>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</si>
  <si>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</si>
  <si>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</si>
  <si>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</si>
  <si>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</si>
  <si>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</si>
  <si>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</si>
  <si>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</si>
  <si>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</si>
  <si>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</si>
  <si>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</si>
  <si>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</si>
  <si>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</si>
  <si>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</si>
  <si>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</si>
  <si>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</si>
  <si>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</si>
  <si>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</si>
  <si>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</si>
  <si>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</si>
  <si>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</si>
  <si>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</si>
  <si>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</si>
  <si>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</si>
  <si>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</si>
  <si>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</si>
  <si>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</si>
  <si>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</si>
  <si>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</si>
  <si>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</si>
  <si>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</si>
  <si>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</si>
  <si>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</si>
  <si>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</si>
  <si>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</si>
  <si>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</si>
  <si>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</si>
  <si>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</si>
  <si>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</si>
  <si>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</si>
  <si>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</si>
  <si>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</si>
  <si>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</si>
  <si>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</si>
  <si>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</si>
  <si>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</si>
  <si>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</si>
  <si>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</si>
  <si>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</si>
  <si>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</si>
  <si>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</si>
  <si>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</si>
  <si>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</si>
  <si>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</si>
  <si>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</si>
  <si>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</si>
  <si>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</si>
  <si>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</si>
  <si>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</si>
  <si>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</si>
  <si>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</si>
  <si>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</si>
  <si>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</si>
  <si>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</si>
  <si>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</si>
  <si>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</si>
  <si>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</si>
  <si>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</si>
  <si>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</si>
  <si>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</si>
  <si>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</si>
  <si>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</si>
  <si>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</si>
  <si>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</si>
  <si>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</si>
  <si>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</si>
  <si>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</si>
  <si>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</si>
  <si>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</si>
  <si>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</si>
  <si>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</si>
  <si>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</si>
  <si>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</si>
  <si>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</si>
  <si>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</si>
  <si>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</si>
  <si>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</si>
  <si>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</si>
  <si>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</si>
  <si>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</si>
  <si>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</si>
  <si>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</si>
  <si>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</si>
  <si>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</si>
  <si>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</si>
  <si>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</si>
  <si>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</si>
  <si>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</si>
  <si>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</si>
  <si>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</si>
  <si>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</si>
  <si>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</si>
  <si>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</si>
  <si>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</si>
  <si>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</si>
  <si>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</si>
  <si>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</si>
  <si>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</si>
  <si>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</si>
  <si>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</si>
  <si>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</si>
  <si>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</si>
  <si>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</si>
  <si>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</si>
  <si>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</si>
  <si>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</si>
  <si>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</si>
  <si>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</si>
  <si>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</si>
  <si>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</si>
  <si>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</si>
  <si>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</si>
  <si>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</si>
  <si>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</si>
  <si>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</si>
  <si>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</si>
  <si>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</si>
  <si>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</si>
  <si>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</si>
  <si>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</si>
  <si>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</si>
  <si>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</si>
  <si>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</si>
  <si>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</si>
  <si>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</si>
  <si>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</si>
  <si>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</si>
  <si>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</si>
  <si>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</si>
  <si>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</si>
  <si>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</si>
  <si>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</si>
  <si>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</si>
  <si>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</si>
  <si>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</si>
  <si>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</si>
  <si>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</si>
  <si>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</si>
  <si>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</si>
  <si>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</si>
  <si>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</si>
  <si>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</si>
  <si>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</si>
  <si>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</si>
  <si>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</si>
  <si>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</si>
  <si>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</si>
  <si>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</si>
  <si>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</si>
  <si>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</si>
  <si>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</si>
  <si>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</si>
  <si>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</si>
  <si>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</si>
  <si>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</si>
  <si>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</si>
  <si>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</si>
  <si>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</si>
  <si>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</si>
  <si>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</si>
  <si>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</si>
  <si>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</si>
  <si>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</si>
  <si>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</si>
  <si>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</si>
  <si>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</si>
  <si>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</si>
  <si>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</si>
  <si>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</si>
  <si>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</si>
  <si>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</si>
  <si>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</si>
  <si>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</si>
  <si>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</si>
  <si>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</si>
  <si>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</si>
  <si>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</si>
  <si>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</si>
  <si>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</si>
  <si>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</si>
  <si>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</si>
  <si>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</si>
  <si>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</si>
  <si>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</si>
  <si>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</si>
  <si>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</si>
  <si>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</si>
  <si>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</si>
  <si>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</si>
  <si>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</si>
  <si>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</si>
  <si>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</si>
  <si>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</si>
  <si>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</si>
  <si>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</si>
  <si>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</si>
  <si>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</si>
  <si>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</si>
  <si>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</si>
  <si>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</si>
  <si>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</si>
  <si>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</si>
  <si>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</si>
  <si>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</si>
  <si>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</si>
  <si>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</si>
  <si>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</si>
  <si>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</si>
  <si>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</si>
  <si>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</si>
  <si>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</si>
  <si>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</si>
  <si>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</si>
  <si>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</si>
  <si>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</si>
  <si>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</si>
  <si>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</si>
  <si>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</si>
  <si>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</si>
  <si>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</si>
  <si>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</si>
  <si>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</si>
  <si>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</si>
  <si>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</si>
  <si>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</si>
  <si>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</si>
  <si>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</si>
  <si>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</si>
  <si>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</si>
  <si>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</si>
  <si>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</si>
  <si>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</si>
  <si>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</si>
  <si>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</si>
  <si>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</si>
  <si>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</si>
  <si>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</si>
  <si>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</si>
  <si>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</si>
  <si>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</si>
  <si>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</si>
  <si>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</si>
  <si>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</si>
  <si>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</si>
  <si>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</si>
  <si>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</si>
  <si>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</si>
  <si>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</si>
  <si>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</si>
  <si>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</si>
  <si>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</si>
  <si>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</si>
  <si>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</si>
  <si>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</si>
  <si>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</si>
  <si>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</si>
  <si>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</si>
  <si>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</si>
  <si>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</si>
  <si>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</si>
  <si>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</si>
  <si>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</si>
  <si>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</si>
  <si>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</si>
  <si>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</si>
  <si>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</si>
  <si>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</si>
  <si>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</si>
  <si>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</si>
  <si>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</si>
  <si>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</si>
  <si>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</si>
  <si>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</si>
  <si>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</si>
  <si>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</si>
  <si>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</si>
  <si>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</si>
  <si>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</si>
  <si>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</si>
  <si>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</si>
  <si>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</si>
  <si>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</si>
  <si>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</si>
  <si>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</si>
  <si>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</si>
  <si>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</si>
  <si>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</si>
  <si>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</si>
  <si>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</si>
  <si>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</si>
  <si>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</si>
  <si>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</si>
  <si>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</si>
  <si>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</si>
  <si>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</si>
  <si>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</si>
  <si>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</si>
  <si>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</si>
  <si>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</si>
  <si>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</si>
  <si>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</si>
  <si>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</si>
  <si>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</si>
  <si>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</si>
  <si>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</si>
  <si>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</si>
  <si>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</si>
  <si>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</si>
  <si>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</si>
  <si>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</si>
  <si>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</si>
  <si>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</si>
  <si>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</si>
  <si>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</si>
  <si>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</si>
  <si>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</si>
  <si>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</si>
  <si>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</si>
  <si>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</si>
  <si>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</si>
  <si>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</si>
  <si>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</si>
  <si>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</si>
  <si>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</si>
  <si>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</si>
  <si>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</si>
  <si>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</si>
  <si>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</si>
  <si>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</si>
  <si>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</si>
  <si>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</si>
  <si>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</si>
  <si>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</si>
  <si>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</si>
  <si>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</si>
  <si>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</si>
  <si>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</si>
  <si>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</si>
  <si>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</si>
  <si>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</si>
  <si>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</si>
  <si>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</si>
  <si>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</si>
  <si>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</si>
  <si>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</si>
  <si>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</si>
  <si>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</si>
  <si>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</si>
  <si>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</si>
  <si>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</si>
  <si>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</si>
  <si>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</si>
  <si>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</si>
  <si>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</si>
  <si>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</si>
  <si>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</si>
  <si>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</si>
  <si>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</si>
  <si>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</si>
  <si>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</si>
  <si>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</si>
  <si>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</si>
  <si>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</si>
  <si>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</si>
  <si>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</si>
  <si>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</si>
  <si>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</si>
  <si>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</si>
  <si>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</si>
  <si>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</si>
  <si>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</si>
  <si>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</si>
  <si>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</si>
  <si>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</si>
  <si>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</si>
  <si>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</si>
  <si>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</si>
  <si>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</si>
  <si>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</si>
  <si>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</si>
  <si>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</si>
  <si>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</si>
  <si>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</si>
  <si>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</si>
  <si>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</si>
  <si>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</si>
  <si>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</si>
  <si>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</si>
  <si>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</si>
  <si>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</si>
  <si>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</si>
  <si>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</si>
  <si>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</si>
  <si>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</si>
  <si>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</si>
  <si>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</si>
  <si>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</si>
  <si>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</si>
  <si>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</si>
  <si>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</si>
  <si>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</si>
  <si>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</si>
  <si>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</si>
  <si>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</si>
  <si>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</si>
  <si>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</si>
  <si>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</si>
  <si>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</si>
  <si>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</si>
  <si>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</si>
  <si>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</si>
  <si>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</si>
  <si>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</si>
  <si>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</si>
  <si>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</si>
  <si>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</si>
  <si>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</si>
  <si>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</si>
  <si>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</si>
  <si>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</si>
  <si>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</si>
  <si>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</si>
  <si>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</si>
  <si>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</si>
  <si>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</si>
  <si>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</si>
  <si>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</si>
  <si>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</si>
  <si>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</si>
  <si>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</si>
  <si>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</si>
  <si>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</si>
  <si>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</si>
  <si>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</si>
  <si>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</si>
  <si>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</si>
  <si>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</si>
  <si>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</si>
  <si>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</si>
  <si>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</si>
  <si>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</si>
  <si>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</si>
  <si>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</si>
  <si>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</si>
  <si>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</si>
  <si>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</si>
  <si>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</si>
  <si>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</si>
  <si>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</si>
  <si>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</si>
  <si>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</si>
  <si>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</si>
  <si>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</si>
  <si>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</si>
  <si>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</si>
  <si>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</si>
  <si>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</si>
  <si>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</si>
  <si>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</si>
  <si>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</si>
  <si>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</si>
  <si>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</si>
  <si>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</si>
  <si>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</si>
  <si>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</si>
  <si>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</si>
  <si>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</si>
  <si>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</si>
  <si>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</si>
  <si>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</si>
  <si>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</si>
  <si>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</si>
  <si>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</si>
  <si>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</si>
  <si>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</si>
  <si>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</si>
  <si>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</si>
  <si>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</si>
  <si>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</si>
  <si>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</si>
  <si>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</si>
  <si>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</si>
  <si>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</si>
  <si>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</si>
  <si>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</si>
  <si>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</si>
  <si>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</si>
  <si>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</si>
  <si>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</si>
  <si>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</si>
  <si>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</si>
  <si>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</si>
  <si>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</si>
  <si>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</si>
  <si>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</si>
  <si>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</si>
  <si>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</si>
  <si>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</si>
  <si>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</si>
  <si>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</si>
  <si>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</si>
  <si>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</si>
  <si>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</si>
  <si>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</si>
  <si>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</si>
  <si>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</si>
  <si>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</si>
  <si>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</si>
  <si>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</si>
  <si>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</si>
  <si>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</si>
  <si>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</si>
  <si>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</si>
  <si>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</si>
  <si>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</si>
  <si>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</si>
  <si>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</si>
  <si>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</si>
  <si>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</si>
  <si>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</si>
  <si>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</si>
  <si>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</si>
  <si>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</si>
  <si>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</si>
  <si>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</si>
  <si>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</si>
  <si>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</si>
  <si>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</si>
  <si>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</si>
  <si>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</si>
  <si>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</si>
  <si>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</si>
  <si>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</si>
  <si>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</si>
  <si>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</si>
  <si>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</si>
  <si>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</si>
  <si>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</si>
  <si>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</si>
  <si>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</si>
  <si>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</si>
  <si>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</si>
  <si>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</si>
  <si>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</si>
  <si>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</si>
  <si>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</si>
  <si>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</si>
  <si>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</si>
  <si>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</si>
  <si>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</si>
  <si>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</si>
  <si>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</si>
  <si>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</si>
  <si>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</si>
  <si>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</si>
  <si>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</si>
  <si>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</si>
  <si>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</si>
  <si>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</si>
  <si>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</si>
  <si>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</si>
  <si>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</si>
  <si>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</si>
  <si>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</si>
  <si>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</si>
  <si>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</si>
  <si>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</si>
  <si>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</si>
  <si>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</si>
  <si>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</si>
  <si>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</si>
  <si>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</si>
  <si>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</si>
  <si>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</si>
  <si>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</si>
  <si>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</si>
  <si>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</si>
  <si>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</si>
  <si>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</si>
  <si>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</si>
  <si>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</si>
  <si>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</si>
  <si>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</si>
  <si>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</si>
  <si>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</si>
  <si>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</si>
  <si>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</si>
  <si>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</si>
  <si>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</si>
  <si>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</si>
  <si>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</si>
  <si>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</si>
  <si>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</si>
  <si>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</si>
  <si>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</si>
  <si>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</si>
  <si>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</si>
  <si>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</si>
  <si>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</si>
  <si>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</si>
  <si>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</si>
  <si>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</si>
  <si>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</si>
  <si>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</si>
  <si>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</si>
  <si>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</si>
  <si>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</si>
  <si>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</si>
  <si>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</si>
  <si>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</si>
  <si>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</si>
  <si>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</si>
  <si>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</si>
  <si>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</si>
  <si>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</si>
  <si>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</si>
  <si>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</si>
  <si>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</si>
  <si>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</si>
  <si>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</si>
  <si>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</si>
  <si>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</si>
  <si>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</si>
  <si>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</si>
  <si>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</si>
  <si>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</si>
  <si>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</si>
  <si>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</si>
  <si>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</si>
  <si>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</si>
  <si>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</si>
  <si>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</si>
  <si>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</si>
  <si>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</si>
  <si>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</si>
  <si>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</si>
  <si>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</si>
  <si>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</si>
  <si>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</si>
  <si>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</si>
  <si>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</si>
  <si>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</si>
  <si>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</si>
  <si>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</si>
  <si>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</si>
  <si>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</si>
  <si>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</si>
  <si>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</si>
  <si>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</si>
  <si>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</si>
  <si>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</si>
  <si>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</si>
  <si>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</si>
  <si>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</si>
  <si>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</si>
  <si>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</si>
  <si>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</si>
  <si>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</si>
  <si>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</si>
  <si>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</si>
  <si>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</si>
  <si>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</si>
  <si>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</si>
  <si>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</si>
  <si>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</si>
  <si>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</si>
  <si>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</si>
  <si>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</si>
  <si>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</si>
  <si>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</si>
  <si>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</si>
  <si>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</si>
  <si>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</si>
  <si>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</si>
  <si>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</si>
  <si>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</si>
  <si>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</si>
  <si>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</si>
  <si>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</si>
  <si>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</si>
  <si>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</si>
  <si>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</si>
  <si>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</si>
  <si>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</si>
  <si>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</si>
  <si>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</si>
  <si>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</si>
  <si>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</si>
  <si>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</si>
  <si>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</si>
  <si>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</si>
  <si>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</si>
  <si>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</si>
  <si>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</si>
  <si>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</si>
  <si>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</si>
  <si>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</si>
  <si>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</si>
  <si>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</si>
  <si>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</si>
  <si>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</si>
  <si>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</si>
  <si>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</si>
  <si>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</si>
  <si>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</si>
  <si>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</si>
  <si>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</si>
  <si>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</si>
  <si>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</si>
  <si>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</si>
  <si>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</si>
  <si>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</si>
  <si>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</si>
  <si>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</si>
  <si>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</si>
  <si>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</si>
  <si>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</si>
  <si>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</si>
  <si>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</si>
  <si>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</si>
  <si>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</si>
  <si>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</si>
  <si>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</si>
  <si>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</si>
  <si>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</si>
  <si>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</si>
  <si>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</si>
  <si>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</si>
  <si>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</si>
  <si>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</si>
  <si>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</si>
  <si>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</si>
  <si>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</si>
  <si>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</si>
  <si>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</si>
  <si>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</si>
  <si>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</si>
  <si>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</si>
  <si>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</si>
  <si>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</si>
  <si>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</si>
  <si>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</si>
  <si>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</si>
  <si>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</si>
  <si>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</si>
  <si>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</si>
  <si>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</si>
  <si>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</si>
  <si>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</si>
  <si>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</si>
  <si>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</si>
  <si>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</si>
  <si>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</si>
  <si>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</si>
  <si>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</si>
  <si>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</si>
  <si>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</si>
  <si>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</si>
  <si>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</si>
  <si>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</si>
  <si>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</si>
  <si>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</si>
  <si>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</si>
  <si>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</si>
  <si>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</si>
  <si>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</si>
  <si>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</si>
  <si>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</si>
  <si>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</si>
  <si>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</si>
  <si>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</si>
  <si>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</si>
  <si>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</si>
  <si>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</si>
  <si>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</si>
  <si>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</si>
  <si>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</si>
  <si>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</si>
  <si>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</si>
  <si>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</si>
  <si>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</si>
  <si>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</si>
  <si>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</si>
  <si>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</si>
  <si>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</si>
  <si>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</si>
  <si>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</si>
  <si>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</si>
  <si>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</si>
  <si>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</si>
  <si>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</si>
  <si>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</si>
  <si>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</si>
  <si>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</si>
  <si>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</si>
  <si>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</si>
  <si>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</si>
  <si>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</si>
  <si>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</si>
  <si>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</si>
  <si>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</si>
  <si>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</si>
  <si>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</si>
  <si>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</si>
  <si>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</si>
  <si>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</si>
  <si>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</si>
  <si>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</si>
  <si>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</si>
  <si>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</si>
  <si>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</si>
  <si>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</si>
  <si>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</si>
  <si>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</si>
  <si>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</si>
  <si>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</si>
  <si>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</si>
  <si>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</si>
  <si>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</si>
  <si>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</si>
  <si>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</si>
  <si>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</si>
  <si>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</si>
  <si>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</si>
  <si>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</si>
  <si>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</si>
  <si>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</si>
  <si>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</si>
  <si>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</si>
  <si>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</si>
  <si>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</si>
  <si>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</si>
  <si>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</si>
  <si>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</si>
  <si>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</si>
  <si>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</si>
  <si>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</si>
  <si>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</si>
  <si>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</si>
  <si>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</si>
  <si>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</si>
  <si>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</si>
  <si>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</si>
  <si>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</si>
  <si>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</si>
  <si>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</si>
  <si>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</si>
  <si>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</si>
  <si>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</si>
  <si>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</si>
  <si>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</si>
  <si>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</si>
  <si>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</si>
  <si>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</si>
  <si>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</si>
  <si>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</si>
  <si>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</si>
  <si>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</si>
  <si>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</si>
  <si>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</si>
  <si>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</si>
  <si>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</si>
  <si>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</si>
  <si>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</si>
  <si>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</si>
  <si>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</si>
  <si>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</si>
  <si>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</si>
  <si>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</si>
  <si>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</si>
  <si>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</si>
  <si>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</si>
  <si>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</si>
  <si>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شرکت سرمایه گذاری تأمین اجتماعی - شستا</t>
  </si>
  <si>
    <t>اجاره تامين اجتماعي-امين001220</t>
  </si>
  <si>
    <t>شستا005</t>
  </si>
  <si>
    <t>منفعت صبا اروند لوتوس 14001222</t>
  </si>
  <si>
    <t>اروند10</t>
  </si>
  <si>
    <t>منفعت صبا اروند سپهر 14001222</t>
  </si>
  <si>
    <t>اروند11</t>
  </si>
  <si>
    <t>اروند03</t>
  </si>
  <si>
    <t>اجاره تامين اجتماعي-تمدن000523 </t>
  </si>
  <si>
    <t>شستا002</t>
  </si>
  <si>
    <t>صايپا104</t>
  </si>
  <si>
    <t> شركت سایپا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</si>
  <si>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</si>
  <si>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</si>
  <si>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</si>
  <si>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</si>
  <si>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</si>
  <si>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منفعت صبا اروند نوين 14001222</t>
  </si>
  <si>
    <t>اروند09</t>
  </si>
  <si>
    <t>اجاره تامين اجتماعي-امين000523</t>
  </si>
  <si>
    <t>شستا001</t>
  </si>
  <si>
    <t>اجاره تامين اجتماعي-سپهر000523</t>
  </si>
  <si>
    <t>شستا003</t>
  </si>
  <si>
    <t>اجاره اعتماد مبين لوتوس011019</t>
  </si>
  <si>
    <t>مبين014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</si>
  <si>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</si>
  <si>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</si>
  <si>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</si>
  <si>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</si>
  <si>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</si>
  <si>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</si>
  <si>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</si>
  <si>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</si>
  <si>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</si>
  <si>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</si>
  <si>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</si>
  <si>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</si>
  <si>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</si>
  <si>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</si>
  <si>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</si>
  <si>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</si>
  <si>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</si>
  <si>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</si>
  <si>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</si>
  <si>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</si>
  <si>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صكوك اجاره سايپا403-3ماهه18% </t>
  </si>
  <si>
    <t>صايپا403</t>
  </si>
  <si>
    <t>مشاركت رايان سايپا-3ماهه16% </t>
  </si>
  <si>
    <t>رايان106</t>
  </si>
  <si>
    <t>شرکت لیزینگ رایان سایپا (سهامی عام)</t>
  </si>
  <si>
    <t>اجاره اعتماد مبين تمدن010710 </t>
  </si>
  <si>
    <t>مبين012</t>
  </si>
  <si>
    <t>اجاره ريلي البرزنيرو14020514 </t>
  </si>
  <si>
    <t>البرز02</t>
  </si>
  <si>
    <t>شرکت تجهیزات ناوگان ریلی البرز نیرو (سهامی خاص)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</si>
  <si>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</si>
  <si>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</si>
  <si>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</si>
  <si>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</si>
  <si>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</si>
  <si>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</si>
  <si>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</si>
  <si>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</si>
  <si>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</si>
  <si>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</si>
  <si>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</si>
  <si>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</si>
  <si>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</si>
  <si>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</si>
  <si>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</si>
  <si>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</si>
  <si>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</si>
  <si>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</si>
  <si>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</si>
  <si>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</si>
  <si>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</si>
  <si>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</si>
  <si>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</si>
  <si>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</si>
  <si>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</si>
  <si>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</si>
  <si>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</si>
  <si>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</si>
  <si>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</si>
  <si>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</si>
  <si>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</si>
  <si>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</si>
  <si>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</si>
  <si>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</si>
  <si>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</si>
  <si>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</si>
  <si>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</si>
  <si>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</si>
  <si>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</si>
  <si>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</si>
  <si>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</si>
  <si>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</si>
  <si>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</si>
  <si>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</si>
  <si>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</si>
  <si>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</si>
  <si>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</si>
  <si>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</si>
  <si>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</si>
  <si>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</si>
  <si>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</si>
  <si>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</si>
  <si>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</si>
  <si>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</si>
  <si>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</si>
  <si>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</si>
  <si>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</si>
  <si>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</si>
  <si>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</si>
  <si>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</si>
  <si>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</si>
  <si>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</si>
  <si>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</si>
  <si>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</si>
  <si>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</si>
  <si>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</si>
  <si>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</si>
  <si>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</si>
  <si>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</si>
  <si>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</si>
  <si>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</si>
  <si>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</si>
  <si>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</si>
  <si>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</si>
  <si>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</si>
  <si>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</si>
  <si>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</si>
  <si>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</si>
  <si>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</si>
  <si>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</si>
  <si>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</si>
  <si>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</si>
  <si>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</si>
  <si>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</si>
  <si>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</si>
  <si>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</si>
  <si>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</si>
  <si>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</si>
  <si>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</si>
  <si>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</si>
  <si>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</si>
  <si>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</si>
  <si>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</si>
  <si>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</si>
  <si>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</si>
  <si>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</si>
  <si>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</si>
  <si>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</si>
  <si>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</si>
  <si>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</si>
  <si>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</si>
  <si>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</si>
  <si>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</si>
  <si>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</si>
  <si>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</si>
  <si>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</si>
  <si>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</si>
  <si>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</si>
  <si>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</si>
  <si>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</si>
  <si>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</si>
  <si>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</si>
  <si>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</si>
  <si>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</si>
  <si>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</si>
  <si>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</si>
  <si>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</si>
  <si>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</si>
  <si>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</si>
  <si>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</si>
  <si>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</si>
  <si>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</si>
  <si>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</si>
  <si>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</si>
  <si>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</si>
  <si>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</si>
  <si>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</si>
  <si>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</si>
  <si>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</si>
  <si>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</si>
  <si>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</si>
  <si>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</si>
  <si>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</si>
  <si>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</si>
  <si>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</si>
  <si>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</si>
  <si>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</si>
  <si>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</si>
  <si>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</si>
  <si>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</si>
  <si>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</si>
  <si>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</si>
  <si>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</si>
  <si>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</si>
  <si>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</si>
  <si>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</si>
  <si>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</si>
  <si>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</si>
  <si>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</si>
  <si>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</si>
  <si>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</si>
  <si>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</si>
  <si>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</si>
  <si>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</si>
  <si>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</si>
  <si>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</si>
  <si>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</si>
  <si>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</si>
  <si>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</si>
  <si>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</si>
  <si>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</si>
  <si>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</si>
  <si>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</si>
  <si>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</si>
  <si>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</si>
  <si>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</si>
  <si>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</si>
  <si>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</si>
  <si>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</si>
  <si>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</si>
  <si>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</si>
  <si>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</si>
  <si>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</si>
  <si>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</si>
  <si>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</si>
  <si>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</si>
  <si>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</si>
  <si>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</si>
  <si>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</si>
  <si>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</si>
  <si>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</si>
  <si>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</si>
  <si>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</si>
  <si>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</si>
  <si>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</si>
  <si>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</si>
  <si>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</si>
  <si>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</si>
  <si>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</si>
  <si>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</si>
  <si>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</si>
  <si>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</si>
  <si>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</si>
  <si>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</si>
  <si>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</si>
  <si>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</si>
  <si>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</si>
  <si>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</si>
  <si>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</si>
  <si>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</si>
  <si>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</si>
  <si>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</si>
  <si>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</si>
  <si>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</si>
  <si>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</si>
  <si>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</si>
  <si>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</si>
  <si>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</si>
  <si>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</si>
  <si>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</si>
  <si>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</si>
  <si>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</si>
  <si>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</si>
  <si>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</si>
  <si>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</si>
  <si>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</si>
  <si>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</si>
  <si>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</si>
  <si>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</si>
  <si>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</si>
  <si>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</si>
  <si>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</si>
  <si>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</si>
  <si>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</si>
  <si>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</si>
  <si>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</si>
  <si>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</si>
  <si>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</si>
  <si>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</si>
  <si>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</si>
  <si>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</si>
  <si>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</si>
  <si>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</si>
  <si>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</si>
  <si>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</si>
  <si>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</si>
  <si>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</si>
  <si>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</si>
  <si>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</si>
  <si>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</si>
  <si>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</si>
  <si>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</si>
  <si>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</si>
  <si>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</si>
  <si>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</si>
  <si>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</si>
  <si>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</si>
  <si>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</si>
  <si>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</si>
  <si>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</si>
  <si>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</si>
  <si>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</si>
  <si>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</si>
  <si>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</si>
  <si>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</si>
  <si>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</si>
  <si>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</si>
  <si>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</si>
  <si>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</si>
  <si>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</si>
  <si>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</si>
  <si>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</si>
  <si>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</si>
  <si>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</si>
  <si>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</si>
  <si>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</si>
  <si>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</si>
  <si>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</si>
  <si>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</si>
  <si>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</si>
  <si>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</si>
  <si>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</si>
  <si>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</si>
  <si>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</si>
  <si>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</si>
  <si>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</si>
  <si>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</si>
  <si>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</si>
  <si>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</si>
  <si>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</si>
  <si>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</si>
  <si>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</si>
  <si>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</si>
  <si>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</si>
  <si>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</si>
  <si>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</si>
  <si>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</si>
  <si>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</si>
  <si>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</si>
  <si>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</si>
  <si>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</si>
  <si>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</si>
  <si>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</si>
  <si>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</si>
  <si>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</si>
  <si>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</si>
  <si>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</si>
  <si>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</si>
  <si>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</si>
  <si>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</si>
  <si>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</si>
  <si>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</si>
  <si>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</si>
  <si>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</si>
  <si>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</si>
  <si>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</si>
  <si>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</si>
  <si>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</si>
  <si>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</si>
  <si>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</si>
  <si>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</si>
  <si>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</si>
  <si>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</si>
  <si>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</si>
  <si>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</si>
  <si>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</si>
  <si>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</si>
  <si>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</si>
  <si>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</si>
  <si>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</si>
  <si>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</si>
  <si>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</si>
  <si>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</si>
  <si>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</si>
  <si>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</si>
  <si>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</si>
  <si>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</si>
  <si>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</si>
  <si>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</si>
  <si>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</si>
  <si>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</si>
  <si>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</si>
  <si>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</si>
  <si>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</si>
  <si>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</si>
  <si>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</si>
  <si>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</si>
  <si>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</si>
  <si>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</si>
  <si>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</si>
  <si>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</si>
  <si>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</si>
  <si>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</si>
  <si>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</si>
  <si>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</si>
  <si>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</si>
  <si>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</si>
  <si>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</si>
  <si>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</si>
  <si>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</si>
  <si>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</si>
  <si>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</si>
  <si>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</si>
  <si>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</si>
  <si>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</si>
  <si>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</si>
  <si>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</si>
  <si>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</si>
  <si>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</si>
  <si>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</si>
  <si>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</si>
  <si>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</si>
  <si>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</si>
  <si>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</si>
  <si>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</si>
  <si>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</si>
  <si>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</si>
  <si>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</si>
  <si>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</si>
  <si>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</si>
  <si>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</si>
  <si>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</si>
  <si>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</si>
  <si>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</si>
  <si>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</si>
  <si>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</si>
  <si>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</si>
  <si>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</si>
  <si>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</si>
  <si>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</si>
  <si>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</si>
  <si>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</si>
  <si>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</si>
  <si>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</si>
  <si>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</si>
  <si>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</si>
  <si>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</si>
  <si>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</si>
  <si>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</si>
  <si>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</si>
  <si>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</si>
  <si>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</si>
  <si>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</si>
  <si>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</si>
  <si>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</si>
  <si>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</si>
  <si>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</si>
  <si>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</si>
  <si>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</si>
  <si>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</si>
  <si>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</si>
  <si>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</si>
  <si>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</si>
  <si>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</si>
  <si>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</si>
  <si>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</si>
  <si>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</si>
  <si>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</si>
  <si>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</si>
  <si>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</si>
  <si>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</si>
  <si>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</si>
  <si>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</si>
  <si>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</si>
  <si>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</si>
  <si>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</si>
  <si>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</si>
  <si>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</si>
  <si>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</si>
  <si>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</si>
  <si>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</si>
  <si>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</si>
  <si>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</si>
  <si>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</si>
  <si>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</si>
  <si>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</si>
  <si>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</si>
  <si>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</si>
  <si>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</si>
  <si>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</si>
  <si>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</si>
  <si>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</si>
  <si>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</si>
  <si>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</si>
  <si>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</si>
  <si>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</si>
  <si>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</si>
  <si>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</si>
  <si>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</si>
  <si>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</si>
  <si>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</si>
  <si>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</si>
  <si>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</si>
  <si>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</si>
  <si>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</si>
  <si>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</si>
  <si>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</si>
  <si>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</si>
  <si>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</si>
  <si>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</si>
  <si>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</si>
  <si>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</si>
  <si>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</si>
  <si>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</si>
  <si>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</si>
  <si>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</si>
  <si>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</si>
  <si>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</si>
  <si>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</si>
  <si>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</si>
  <si>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</si>
  <si>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</si>
  <si>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</si>
  <si>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</si>
  <si>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</si>
  <si>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</si>
  <si>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</si>
  <si>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</si>
  <si>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1399-12-03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</si>
  <si>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</si>
  <si>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</si>
  <si>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</si>
  <si>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</si>
  <si>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</si>
  <si>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</si>
  <si>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</si>
  <si>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1399-12-06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</si>
  <si>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</si>
  <si>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</si>
  <si>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</si>
  <si>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</si>
  <si>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</si>
  <si>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</si>
  <si>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</si>
  <si>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</si>
  <si>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</si>
  <si>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</si>
  <si>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</si>
  <si>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</si>
  <si>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</si>
  <si>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</si>
  <si>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</si>
  <si>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</si>
  <si>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</si>
  <si>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</si>
  <si>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</si>
  <si>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</si>
  <si>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</si>
  <si>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</si>
  <si>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</si>
  <si>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</si>
  <si>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</si>
  <si>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</si>
  <si>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</si>
  <si>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</si>
  <si>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</si>
  <si>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</si>
  <si>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</si>
  <si>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</si>
  <si>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</si>
  <si>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</si>
  <si>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</si>
  <si>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</si>
  <si>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</si>
  <si>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</si>
  <si>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</si>
  <si>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</si>
  <si>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</si>
  <si>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</si>
  <si>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</si>
  <si>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</si>
  <si>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</si>
  <si>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</si>
  <si>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</si>
  <si>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</si>
  <si>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</si>
  <si>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</si>
  <si>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</si>
  <si>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</si>
  <si>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</si>
  <si>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</si>
  <si>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</si>
  <si>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</si>
  <si>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</si>
  <si>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</si>
  <si>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</si>
  <si>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</si>
  <si>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</si>
  <si>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</si>
  <si>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</si>
  <si>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</si>
  <si>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</si>
  <si>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</si>
  <si>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</si>
  <si>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</si>
  <si>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</si>
  <si>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</si>
  <si>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</si>
  <si>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</si>
  <si>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</si>
  <si>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</si>
  <si>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</si>
  <si>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</si>
  <si>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</si>
  <si>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</si>
  <si>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</si>
  <si>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</si>
  <si>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</si>
  <si>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</si>
  <si>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</si>
  <si>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</si>
  <si>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</si>
  <si>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</si>
  <si>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</si>
  <si>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</si>
  <si>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</si>
  <si>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</si>
  <si>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</si>
  <si>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</si>
  <si>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</si>
  <si>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</si>
  <si>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</si>
  <si>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</si>
  <si>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</si>
  <si>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</si>
  <si>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</si>
  <si>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</si>
  <si>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</si>
  <si>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</si>
  <si>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</si>
  <si>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</si>
  <si>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</si>
  <si>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</si>
  <si>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</si>
  <si>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</si>
  <si>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</si>
  <si>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</si>
  <si>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</si>
  <si>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</si>
  <si>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</si>
  <si>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</si>
  <si>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</si>
  <si>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</si>
  <si>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</si>
  <si>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</si>
  <si>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</si>
  <si>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</si>
  <si>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</si>
  <si>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</si>
  <si>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</si>
  <si>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</si>
  <si>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</si>
  <si>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</si>
  <si>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</si>
  <si>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</si>
  <si>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</si>
  <si>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</si>
  <si>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</si>
  <si>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</si>
  <si>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</si>
  <si>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</si>
  <si>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</si>
  <si>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</si>
  <si>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</si>
  <si>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</si>
  <si>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</si>
  <si>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</si>
  <si>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</si>
  <si>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</si>
  <si>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</si>
  <si>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</si>
  <si>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</si>
  <si>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</si>
  <si>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</si>
  <si>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</si>
  <si>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</si>
  <si>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</si>
  <si>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</si>
  <si>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</si>
  <si>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</si>
  <si>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</si>
  <si>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</si>
  <si>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</si>
  <si>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</si>
  <si>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</si>
  <si>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</si>
  <si>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</si>
  <si>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</si>
  <si>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</si>
  <si>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</si>
  <si>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</si>
  <si>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</si>
  <si>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</si>
  <si>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</si>
  <si>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</si>
  <si>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</si>
  <si>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</si>
  <si>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</si>
  <si>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</si>
  <si>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</si>
  <si>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</si>
  <si>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</si>
  <si>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</si>
  <si>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</si>
  <si>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</si>
  <si>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</si>
  <si>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</si>
  <si>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</si>
  <si>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</si>
  <si>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</si>
  <si>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</si>
  <si>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</si>
  <si>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</si>
  <si>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</si>
  <si>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</si>
  <si>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</si>
  <si>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</si>
  <si>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</si>
  <si>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</si>
  <si>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</si>
  <si>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</si>
  <si>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</si>
  <si>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</si>
  <si>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</si>
  <si>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</si>
  <si>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</si>
  <si>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</si>
  <si>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</si>
  <si>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</si>
  <si>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</si>
  <si>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</si>
  <si>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</si>
  <si>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</si>
  <si>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</si>
  <si>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</si>
  <si>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</si>
  <si>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</si>
  <si>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</si>
  <si>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</si>
  <si>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</si>
  <si>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</si>
  <si>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</si>
  <si>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</si>
  <si>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</si>
  <si>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</si>
  <si>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</si>
  <si>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</si>
  <si>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</si>
  <si>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انباشته از ابتدای سال 99تا انتهای فروردین ماه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</si>
  <si>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</si>
  <si>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</si>
  <si>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</si>
  <si>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</si>
  <si>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</si>
  <si>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</si>
  <si>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</si>
  <si>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</si>
  <si>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</si>
  <si>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</si>
  <si>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</si>
  <si>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</si>
  <si>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</si>
  <si>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</si>
  <si>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</si>
  <si>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</si>
  <si>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</si>
  <si>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</si>
  <si>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</si>
  <si>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</si>
  <si>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</si>
  <si>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</si>
  <si>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</si>
  <si>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</si>
  <si>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</si>
  <si>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</si>
  <si>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</si>
  <si>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</si>
  <si>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</si>
  <si>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</si>
  <si>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</si>
  <si>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</si>
  <si>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</si>
  <si>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</si>
  <si>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</si>
  <si>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</si>
  <si>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</si>
  <si>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</si>
  <si>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</si>
  <si>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</si>
  <si>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</si>
  <si>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</si>
  <si>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</si>
  <si>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</si>
  <si>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</si>
  <si>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</si>
  <si>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</si>
  <si>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</si>
  <si>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</si>
  <si>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</si>
  <si>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</si>
  <si>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</si>
  <si>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</si>
  <si>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</si>
  <si>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</si>
  <si>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</si>
  <si>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</si>
  <si>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</si>
  <si>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</si>
  <si>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</si>
  <si>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</si>
  <si>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</si>
  <si>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</si>
  <si>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</si>
  <si>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</si>
  <si>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</si>
  <si>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</si>
  <si>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</si>
  <si>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</si>
  <si>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</si>
  <si>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</si>
  <si>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مشاركت گچساران- 3 ماهه 18% </t>
  </si>
  <si>
    <t xml:space="preserve">منفعت صبا اروند لوتوس 14001113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</si>
  <si>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</si>
  <si>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</si>
  <si>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</si>
  <si>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</si>
  <si>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</si>
  <si>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</si>
  <si>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</si>
  <si>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</si>
  <si>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</si>
  <si>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</si>
  <si>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</si>
  <si>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</si>
  <si>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</si>
  <si>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</si>
  <si>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</si>
  <si>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</si>
  <si>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</si>
  <si>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</si>
  <si>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</si>
  <si>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</si>
  <si>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</si>
  <si>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</si>
  <si>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</si>
  <si>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</si>
  <si>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</si>
  <si>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</si>
  <si>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</si>
  <si>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</si>
  <si>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</si>
  <si>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</si>
  <si>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</si>
  <si>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</si>
  <si>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</si>
  <si>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</si>
  <si>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</si>
  <si>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</si>
  <si>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</si>
  <si>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</si>
  <si>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</si>
  <si>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</si>
  <si>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</si>
  <si>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</si>
  <si>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</si>
  <si>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</si>
  <si>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</si>
  <si>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</si>
  <si>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</si>
  <si>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</si>
  <si>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</si>
  <si>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</si>
  <si>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</si>
  <si>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</si>
  <si>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</si>
  <si>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</si>
  <si>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</si>
  <si>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</si>
  <si>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</si>
  <si>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</si>
  <si>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</si>
  <si>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</si>
  <si>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</si>
  <si>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</si>
  <si>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</si>
  <si>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</si>
  <si>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</si>
  <si>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</si>
  <si>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</si>
  <si>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</si>
  <si>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</si>
  <si>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</si>
  <si>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</si>
  <si>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</si>
  <si>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</si>
  <si>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</si>
  <si>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</si>
  <si>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</si>
  <si>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</si>
  <si>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</si>
  <si>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</si>
  <si>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</si>
  <si>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</si>
  <si>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</si>
  <si>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</si>
  <si>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</si>
  <si>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</si>
  <si>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</si>
  <si>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</si>
  <si>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</si>
  <si>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</si>
  <si>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</si>
  <si>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</si>
  <si>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</si>
  <si>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</si>
  <si>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</si>
  <si>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</si>
  <si>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</si>
  <si>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</si>
  <si>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</si>
  <si>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</si>
  <si>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</si>
  <si>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</si>
  <si>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</si>
  <si>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</si>
  <si>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</si>
  <si>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</si>
  <si>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</si>
  <si>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</si>
  <si>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</si>
  <si>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</si>
  <si>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</si>
  <si>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</si>
  <si>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</si>
  <si>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</si>
  <si>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</si>
  <si>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</si>
  <si>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</si>
  <si>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</si>
  <si>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</si>
  <si>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</si>
  <si>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</si>
  <si>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</si>
  <si>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</si>
  <si>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</si>
  <si>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</si>
  <si>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</si>
  <si>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</si>
  <si>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</si>
  <si>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</si>
  <si>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</si>
  <si>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</si>
  <si>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</si>
  <si>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</si>
  <si>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</si>
  <si>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</si>
  <si>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</si>
  <si>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</si>
  <si>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</si>
  <si>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</si>
  <si>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</si>
  <si>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</si>
  <si>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</si>
  <si>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</si>
  <si>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</si>
  <si>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</si>
  <si>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</si>
  <si>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</si>
  <si>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</si>
  <si>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</si>
  <si>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</si>
  <si>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</si>
  <si>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</si>
  <si>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</si>
  <si>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</si>
  <si>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</si>
  <si>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</si>
  <si>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</si>
  <si>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</si>
  <si>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</si>
  <si>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</si>
  <si>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</si>
  <si>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</si>
  <si>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</si>
  <si>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</si>
  <si>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</si>
  <si>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</si>
  <si>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</si>
  <si>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</si>
  <si>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</si>
  <si>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</si>
  <si>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</si>
  <si>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</si>
  <si>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</si>
  <si>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</si>
  <si>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</si>
  <si>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</si>
  <si>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</si>
  <si>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</si>
  <si>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</si>
  <si>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</si>
  <si>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</si>
  <si>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</si>
  <si>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</si>
  <si>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</si>
  <si>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</si>
  <si>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</si>
  <si>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</si>
  <si>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</si>
  <si>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</si>
  <si>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</si>
  <si>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</si>
  <si>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</si>
  <si>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</si>
  <si>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</si>
  <si>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</si>
  <si>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</si>
  <si>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</si>
  <si>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</si>
  <si>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</si>
  <si>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</si>
  <si>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</si>
  <si>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</si>
  <si>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</si>
  <si>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</si>
  <si>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</si>
  <si>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</si>
  <si>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</si>
  <si>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</si>
  <si>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</si>
  <si>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</si>
  <si>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</si>
  <si>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</si>
  <si>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</si>
  <si>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</si>
  <si>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</si>
  <si>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</si>
  <si>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</si>
  <si>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</si>
  <si>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</si>
  <si>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</si>
  <si>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</si>
  <si>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</si>
  <si>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</si>
  <si>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</si>
  <si>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</si>
  <si>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</si>
  <si>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</si>
  <si>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</si>
  <si>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</si>
  <si>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</si>
  <si>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</si>
  <si>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</si>
  <si>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</si>
  <si>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</si>
  <si>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</si>
  <si>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</si>
  <si>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</si>
  <si>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</si>
  <si>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</si>
  <si>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</si>
  <si>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</si>
  <si>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</si>
  <si>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</si>
  <si>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</si>
  <si>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</si>
  <si>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</si>
  <si>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</si>
  <si>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</si>
  <si>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</si>
  <si>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</si>
  <si>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</si>
  <si>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</si>
  <si>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</si>
  <si>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</si>
  <si>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</si>
  <si>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</si>
  <si>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</si>
  <si>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</si>
  <si>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</si>
  <si>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</si>
  <si>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</si>
  <si>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</si>
  <si>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</si>
  <si>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</si>
  <si>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</si>
  <si>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</si>
  <si>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</si>
  <si>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</si>
  <si>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</si>
  <si>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</si>
  <si>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</si>
  <si>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</si>
  <si>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</si>
  <si>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</si>
  <si>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</si>
  <si>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</si>
  <si>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</si>
  <si>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</si>
  <si>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</si>
  <si>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</si>
  <si>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</si>
  <si>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</si>
  <si>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</si>
  <si>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</si>
  <si>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</si>
  <si>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</si>
  <si>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</si>
  <si>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</si>
  <si>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</si>
  <si>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</si>
  <si>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</si>
  <si>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</si>
  <si>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</si>
  <si>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</si>
  <si>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</si>
  <si>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</si>
  <si>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</si>
  <si>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</si>
  <si>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</si>
  <si>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</si>
  <si>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</si>
  <si>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</si>
  <si>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</si>
  <si>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</si>
  <si>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</si>
  <si>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</si>
  <si>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</si>
  <si>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</si>
  <si>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</si>
  <si>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</si>
  <si>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</si>
  <si>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</si>
  <si>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</si>
  <si>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</si>
  <si>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</si>
  <si>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</si>
  <si>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</si>
  <si>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</si>
  <si>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</si>
  <si>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</si>
  <si>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</si>
  <si>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</si>
  <si>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</si>
  <si>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</si>
  <si>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</si>
  <si>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</si>
  <si>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</si>
  <si>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</si>
  <si>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</si>
  <si>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</si>
  <si>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</si>
  <si>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</si>
  <si>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</si>
  <si>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</si>
  <si>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</si>
  <si>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</si>
  <si>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</si>
  <si>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</si>
  <si>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</si>
  <si>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</si>
  <si>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</si>
  <si>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</si>
  <si>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</si>
  <si>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</si>
  <si>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</si>
  <si>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</si>
  <si>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</si>
  <si>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</si>
  <si>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</si>
  <si>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</si>
  <si>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</si>
  <si>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</si>
  <si>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</si>
  <si>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</si>
  <si>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</si>
  <si>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</si>
  <si>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</si>
  <si>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</si>
  <si>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</si>
  <si>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</si>
  <si>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</si>
  <si>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</si>
  <si>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</si>
  <si>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</si>
  <si>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</si>
  <si>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</si>
  <si>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</si>
  <si>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</si>
  <si>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</si>
  <si>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</si>
  <si>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</si>
  <si>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</si>
  <si>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</si>
  <si>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</si>
  <si>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</si>
  <si>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</si>
  <si>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</si>
  <si>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</si>
  <si>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</si>
  <si>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</si>
  <si>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</si>
  <si>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</si>
  <si>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</si>
  <si>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</si>
  <si>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</si>
  <si>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</si>
  <si>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</si>
  <si>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</si>
  <si>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</si>
  <si>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</si>
  <si>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</si>
  <si>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</si>
  <si>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</si>
  <si>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</si>
  <si>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</si>
  <si>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</si>
  <si>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</si>
  <si>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</si>
  <si>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</si>
  <si>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</si>
  <si>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</si>
  <si>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</si>
  <si>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</si>
  <si>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</si>
  <si>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</si>
  <si>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</si>
  <si>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</si>
  <si>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</si>
  <si>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</si>
  <si>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</si>
  <si>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</si>
  <si>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</si>
  <si>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</si>
  <si>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</si>
  <si>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</si>
  <si>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</si>
  <si>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</si>
  <si>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1399/09</t>
  </si>
  <si>
    <t>1398/09/30</t>
  </si>
  <si>
    <t>آذربایجان شرقی</t>
  </si>
  <si>
    <t>انباشته از ابتدای سال 99تا انتهای آذر ماه</t>
  </si>
  <si>
    <t>آذر ماه 99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</si>
  <si>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</si>
  <si>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</si>
  <si>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</si>
  <si>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</si>
  <si>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</si>
  <si>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</si>
  <si>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</si>
  <si>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</si>
  <si>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</si>
  <si>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</si>
  <si>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</si>
  <si>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</si>
  <si>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</si>
  <si>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</si>
  <si>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</si>
  <si>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</si>
  <si>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</si>
  <si>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</si>
  <si>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</si>
  <si>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</si>
  <si>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</si>
  <si>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</si>
  <si>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</si>
  <si>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</si>
  <si>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</si>
  <si>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</si>
  <si>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</si>
  <si>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</si>
  <si>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</si>
  <si>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</si>
  <si>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</si>
  <si>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</si>
  <si>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</si>
  <si>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</si>
  <si>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</si>
  <si>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</si>
  <si>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</si>
  <si>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</si>
  <si>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</si>
  <si>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</si>
  <si>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</si>
  <si>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</si>
  <si>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</si>
  <si>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</si>
  <si>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</si>
  <si>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</si>
  <si>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</si>
  <si>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</si>
  <si>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</si>
  <si>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</si>
  <si>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</si>
  <si>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</si>
  <si>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</si>
  <si>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</si>
  <si>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</si>
  <si>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</si>
  <si>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</si>
  <si>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</si>
  <si>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</si>
  <si>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</si>
  <si>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</si>
  <si>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</si>
  <si>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</si>
  <si>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</si>
  <si>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</si>
  <si>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</si>
  <si>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</si>
  <si>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</si>
  <si>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</si>
  <si>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</si>
  <si>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</si>
  <si>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</si>
  <si>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</si>
  <si>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</si>
  <si>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</si>
  <si>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</si>
  <si>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</si>
  <si>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</si>
  <si>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</si>
  <si>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</si>
  <si>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</si>
  <si>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</si>
  <si>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</si>
  <si>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</si>
  <si>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</si>
  <si>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</si>
  <si>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</si>
  <si>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</si>
  <si>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</si>
  <si>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</si>
  <si>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</si>
  <si>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</si>
  <si>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</si>
  <si>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</si>
  <si>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</si>
  <si>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برگزاري مجمع عمومي فوق العاده بمنظور تصميم گيري در خصوص افزايش سرمايه</t>
  </si>
  <si>
    <t>سرمايه گذاري مسكن تهران</t>
  </si>
  <si>
    <t>ثتران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</si>
  <si>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</si>
  <si>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</si>
  <si>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</si>
  <si>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</si>
  <si>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</si>
  <si>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</si>
  <si>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</si>
  <si>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</si>
  <si>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1399/10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</si>
  <si>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</si>
  <si>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</si>
  <si>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</si>
  <si>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</si>
  <si>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</si>
  <si>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</si>
  <si>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</si>
  <si>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</si>
  <si>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</si>
  <si>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</si>
  <si>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</si>
  <si>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</si>
  <si>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</si>
  <si>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</si>
  <si>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</si>
  <si>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</si>
  <si>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</si>
  <si>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</si>
  <si>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</si>
  <si>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</si>
  <si>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دی ماه 99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</si>
  <si>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</si>
  <si>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</si>
  <si>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</si>
  <si>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</si>
  <si>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</si>
  <si>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</si>
  <si>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</si>
  <si>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</si>
  <si>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</si>
  <si>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</si>
  <si>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</si>
  <si>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</si>
  <si>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</si>
  <si>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</si>
  <si>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</si>
  <si>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</si>
  <si>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</si>
  <si>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</si>
  <si>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</si>
  <si>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</si>
  <si>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</si>
  <si>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</si>
  <si>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</si>
  <si>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</si>
  <si>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</si>
  <si>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</si>
  <si>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</si>
  <si>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</si>
  <si>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پایان آذر ماه 
1399</t>
  </si>
  <si>
    <t>پایان 
آذر ماه 
1399</t>
  </si>
  <si>
    <t>99/08/30</t>
  </si>
  <si>
    <t>99/09/30</t>
  </si>
  <si>
    <t>پایان آذر ماه 1399</t>
  </si>
  <si>
    <t>تعداد سرمایه‌گذار در آذر ماه 1399</t>
  </si>
  <si>
    <t>توكا رنگ فولاد سپاهان</t>
  </si>
  <si>
    <t>شتوكا</t>
  </si>
  <si>
    <t>99/10/30</t>
  </si>
  <si>
    <t>99/10/21</t>
  </si>
  <si>
    <t>شركت س استان گلستان</t>
  </si>
  <si>
    <t>وسگلستا</t>
  </si>
  <si>
    <t>ويتانا</t>
  </si>
  <si>
    <t>غويتا</t>
  </si>
  <si>
    <t>دی
99</t>
  </si>
  <si>
    <t>1399/11/30</t>
  </si>
  <si>
    <t>1399-11</t>
  </si>
  <si>
    <t>1399/11</t>
  </si>
  <si>
    <t>1399-11-29</t>
  </si>
  <si>
    <t>انباشته از ابتدای سال 99تا انتهای بهمن ماه</t>
  </si>
  <si>
    <t>عملکرد 99 تا 99/11/30</t>
  </si>
  <si>
    <t>1399-11-01</t>
  </si>
  <si>
    <t>1399-11-04</t>
  </si>
  <si>
    <t>1399-11-05</t>
  </si>
  <si>
    <t>1399-11-06</t>
  </si>
  <si>
    <t>1399-11-07</t>
  </si>
  <si>
    <t>1399-11-08</t>
  </si>
  <si>
    <t>1399-11-11</t>
  </si>
  <si>
    <t>1399-11-12</t>
  </si>
  <si>
    <t>1399-11-13</t>
  </si>
  <si>
    <t>1399-11-14</t>
  </si>
  <si>
    <t>1399-11-19</t>
  </si>
  <si>
    <t>1399-11-20</t>
  </si>
  <si>
    <t>1399-11-21</t>
  </si>
  <si>
    <t>1399-11-25</t>
  </si>
  <si>
    <t>1399-11-26</t>
  </si>
  <si>
    <t>1399-11-27</t>
  </si>
  <si>
    <t>1399-11-28</t>
  </si>
  <si>
    <t>بهمن
1399</t>
  </si>
  <si>
    <t>بهمن
99</t>
  </si>
  <si>
    <t>پایان دی ماه 
1399</t>
  </si>
  <si>
    <t>پایان 
دی ماه 
1399</t>
  </si>
  <si>
    <t>پایان دی ماه 1399</t>
  </si>
  <si>
    <t>تعداد سرمایه‌گذار در دی ماه 1399</t>
  </si>
  <si>
    <t>شاخص صکوک فرابورس ایران</t>
  </si>
  <si>
    <t>اسنادخزانه-م10بودجه99-020807 (اخزا910)</t>
  </si>
  <si>
    <t>اخزا910</t>
  </si>
  <si>
    <t>1402-08-07</t>
  </si>
  <si>
    <t>صكوك اجاره شستا311-بدون ضامن (صشستا311)</t>
  </si>
  <si>
    <t>صشستا311</t>
  </si>
  <si>
    <t>1403-11-25</t>
  </si>
  <si>
    <t>مرابحه عام دولت70-ش.خ0112 (اراد70)</t>
  </si>
  <si>
    <t>اراد70</t>
  </si>
  <si>
    <t>1401-12-07</t>
  </si>
  <si>
    <t>مرابحه عام دولت74-ش.خ040226 (اراد74)</t>
  </si>
  <si>
    <t>اراد74</t>
  </si>
  <si>
    <t>1404-02-26</t>
  </si>
  <si>
    <t>مرابحه عام دولت75-ش.خ040226 (اراد75)</t>
  </si>
  <si>
    <t>اراد75</t>
  </si>
  <si>
    <t>مرابحه عام دولت72-ش.خ0311 (اراد72) </t>
  </si>
  <si>
    <t>اراد72</t>
  </si>
  <si>
    <t>1403-11-13</t>
  </si>
  <si>
    <t>مرابحه عام دولت73-ش.خ0402 (اراد73)</t>
  </si>
  <si>
    <t>اراد73</t>
  </si>
  <si>
    <t>1404-02-19</t>
  </si>
  <si>
    <t>مرابحه عام دولت71-ش.خ0311 (اراد71)</t>
  </si>
  <si>
    <t>اراد71</t>
  </si>
  <si>
    <t>1403-11-08</t>
  </si>
  <si>
    <t>اجاره مهرآيندگان لوتوس0311 (مهان01) </t>
  </si>
  <si>
    <t>مهان01</t>
  </si>
  <si>
    <t>شرکت گروه توسعه مالی مهرآیندگان</t>
  </si>
  <si>
    <t>اجاره مهرآيندگان اميد0311 (مهان02) </t>
  </si>
  <si>
    <t>مهان02</t>
  </si>
  <si>
    <t>صكوك مرابحه شنفت311-3ماهه18% (صنفت311)</t>
  </si>
  <si>
    <t>صنفت311</t>
  </si>
  <si>
    <t>شرکت نفت پارس</t>
  </si>
  <si>
    <t>1403-11-29</t>
  </si>
  <si>
    <t>سلف موازي برق ماهتاب گستر021 (سماه021) </t>
  </si>
  <si>
    <t>سماه021</t>
  </si>
  <si>
    <t>1401-11-29</t>
  </si>
  <si>
    <t>سيمان‌ بجنورد</t>
  </si>
  <si>
    <t>سبجنو</t>
  </si>
  <si>
    <t>سيمان فارس نو</t>
  </si>
  <si>
    <t>سفانو</t>
  </si>
  <si>
    <t>سيمان‌اروميه‌</t>
  </si>
  <si>
    <t>ساروم</t>
  </si>
  <si>
    <t>سيمان‌اصفهان‌</t>
  </si>
  <si>
    <t>سصفها</t>
  </si>
  <si>
    <t>سيمان‌غرب‌</t>
  </si>
  <si>
    <t>سغرب</t>
  </si>
  <si>
    <t>سيمان‌مازندران‌</t>
  </si>
  <si>
    <t>سمازن</t>
  </si>
  <si>
    <t>صنايع‌ شيميايي‌ فارس‌</t>
  </si>
  <si>
    <t>شفارس</t>
  </si>
  <si>
    <t>بررسي معاملات مطابق با ماده 12 مكرر 6 دستورالعمل اجرايي نحوه انجام معاملات اوراق بهادار در فرابورس ايران</t>
  </si>
  <si>
    <t>صنايع فولاد آلياژي يزد</t>
  </si>
  <si>
    <t>فولاي</t>
  </si>
  <si>
    <t>صنايع سيمان دشتستان</t>
  </si>
  <si>
    <t>سدشت</t>
  </si>
  <si>
    <t>برگزاري مجمع عمومي عادي بطور فوق العاده صاحبان سهام</t>
  </si>
  <si>
    <t>انتقال به بازار پايه فرابورس</t>
  </si>
  <si>
    <t>شاخص صکوک</t>
  </si>
  <si>
    <t>تاریخ(انتهای ماه)</t>
  </si>
  <si>
    <t>1391-12-28</t>
  </si>
  <si>
    <t>1392-01-05</t>
  </si>
  <si>
    <t>1392-01-12</t>
  </si>
  <si>
    <t>1392-01-19</t>
  </si>
  <si>
    <t>1392-01-26</t>
  </si>
  <si>
    <t>1392-02-02</t>
  </si>
  <si>
    <t>1392-02-09</t>
  </si>
  <si>
    <t>1392-02-16</t>
  </si>
  <si>
    <t>1392-02-23</t>
  </si>
  <si>
    <t>1392-02-30</t>
  </si>
  <si>
    <t>1392-03-06</t>
  </si>
  <si>
    <t>1392-03-13</t>
  </si>
  <si>
    <t>1392-03-20</t>
  </si>
  <si>
    <t>1392-03-27</t>
  </si>
  <si>
    <t>1392-04-03</t>
  </si>
  <si>
    <t>1392-04-10</t>
  </si>
  <si>
    <t>1392-04-17</t>
  </si>
  <si>
    <t>1392-04-24</t>
  </si>
  <si>
    <t>1392-05-07</t>
  </si>
  <si>
    <t>1392-05-14</t>
  </si>
  <si>
    <t>1392-05-21</t>
  </si>
  <si>
    <t>1392-05-28</t>
  </si>
  <si>
    <t>1392-06-04</t>
  </si>
  <si>
    <t>1392-06-11</t>
  </si>
  <si>
    <t>1392-06-18</t>
  </si>
  <si>
    <t>1392-06-25</t>
  </si>
  <si>
    <t>1392-07-01</t>
  </si>
  <si>
    <t>1392-07-08</t>
  </si>
  <si>
    <t>1392-07-15</t>
  </si>
  <si>
    <t>1392-07-22</t>
  </si>
  <si>
    <t>1392-07-29</t>
  </si>
  <si>
    <t>1392-08-06</t>
  </si>
  <si>
    <t>1392-08-13</t>
  </si>
  <si>
    <t>1392-08-20</t>
  </si>
  <si>
    <t>1392-08-27</t>
  </si>
  <si>
    <t>1392-09-04</t>
  </si>
  <si>
    <t>1392-09-11</t>
  </si>
  <si>
    <t>1392-09-18</t>
  </si>
  <si>
    <t>1392-09-25</t>
  </si>
  <si>
    <t>1392-10-02</t>
  </si>
  <si>
    <t>1392-10-09</t>
  </si>
  <si>
    <t>1392-10-16</t>
  </si>
  <si>
    <t>1392-10-23</t>
  </si>
  <si>
    <t>1392-11-07</t>
  </si>
  <si>
    <t>1392-11-14</t>
  </si>
  <si>
    <t>1392-11-21</t>
  </si>
  <si>
    <t>1392-11-28</t>
  </si>
  <si>
    <t>1392-12-05</t>
  </si>
  <si>
    <t>1392-12-12</t>
  </si>
  <si>
    <t>1392-12-19</t>
  </si>
  <si>
    <t>1392-12-26</t>
  </si>
  <si>
    <t>1393-01-04</t>
  </si>
  <si>
    <t>1393-01-11</t>
  </si>
  <si>
    <t>1393-01-18</t>
  </si>
  <si>
    <t>1393-01-25</t>
  </si>
  <si>
    <t>1393-02-01</t>
  </si>
  <si>
    <t>1393-02-08</t>
  </si>
  <si>
    <t>1393-02-15</t>
  </si>
  <si>
    <t>1393-02-22</t>
  </si>
  <si>
    <t>1393-02-29</t>
  </si>
  <si>
    <t>1393-03-05</t>
  </si>
  <si>
    <t>1393-03-12</t>
  </si>
  <si>
    <t>1393-03-19</t>
  </si>
  <si>
    <t>1393-03-26</t>
  </si>
  <si>
    <t>1393-04-02</t>
  </si>
  <si>
    <t>1393-04-09</t>
  </si>
  <si>
    <t>1393-04-16</t>
  </si>
  <si>
    <t>1393-04-23</t>
  </si>
  <si>
    <t>1393-04-30</t>
  </si>
  <si>
    <t>1393-05-06</t>
  </si>
  <si>
    <t>1393-05-13</t>
  </si>
  <si>
    <t>1393-05-20</t>
  </si>
  <si>
    <t>1393-05-27</t>
  </si>
  <si>
    <t>1393-06-03</t>
  </si>
  <si>
    <t>1393-06-10</t>
  </si>
  <si>
    <t>1393-06-17</t>
  </si>
  <si>
    <t>1393-06-24</t>
  </si>
  <si>
    <t>1393-07-07</t>
  </si>
  <si>
    <t>1393-07-14</t>
  </si>
  <si>
    <t>1393-07-21</t>
  </si>
  <si>
    <t>1393-07-28</t>
  </si>
  <si>
    <t>1393-08-05</t>
  </si>
  <si>
    <t>1393-08-12</t>
  </si>
  <si>
    <t>1393-08-19</t>
  </si>
  <si>
    <t>1393-08-26</t>
  </si>
  <si>
    <t>1393-09-03</t>
  </si>
  <si>
    <t>1393-09-10</t>
  </si>
  <si>
    <t>1393-09-17</t>
  </si>
  <si>
    <t>1393-09-24</t>
  </si>
  <si>
    <t>1393-10-01</t>
  </si>
  <si>
    <t>1393-10-08</t>
  </si>
  <si>
    <t>1393-10-15</t>
  </si>
  <si>
    <t>1393-10-22</t>
  </si>
  <si>
    <t>1393-10-29</t>
  </si>
  <si>
    <t>1393-11-06</t>
  </si>
  <si>
    <t>1393-11-13</t>
  </si>
  <si>
    <t>1393-11-20</t>
  </si>
  <si>
    <t>1393-11-27</t>
  </si>
  <si>
    <t>1393-12-04</t>
  </si>
  <si>
    <t>1393-12-11</t>
  </si>
  <si>
    <t>1393-12-18</t>
  </si>
  <si>
    <t>1393-12-25</t>
  </si>
  <si>
    <t>1394-01-03</t>
  </si>
  <si>
    <t>1394-01-10</t>
  </si>
  <si>
    <t>1394-01-17</t>
  </si>
  <si>
    <t>1394-01-24</t>
  </si>
  <si>
    <t>1394-02-07</t>
  </si>
  <si>
    <t>1394-02-14</t>
  </si>
  <si>
    <t>1394-02-21</t>
  </si>
  <si>
    <t>1394-02-28</t>
  </si>
  <si>
    <t>1394-03-04</t>
  </si>
  <si>
    <t>1394-03-11</t>
  </si>
  <si>
    <t>1394-03-18</t>
  </si>
  <si>
    <t>1394-03-25</t>
  </si>
  <si>
    <t>1394-04-01</t>
  </si>
  <si>
    <t>1394-04-08</t>
  </si>
  <si>
    <t>1394-04-15</t>
  </si>
  <si>
    <t>1394-04-22</t>
  </si>
  <si>
    <t>1394-04-29</t>
  </si>
  <si>
    <t>1394-05-05</t>
  </si>
  <si>
    <t>1394-05-12</t>
  </si>
  <si>
    <t>1394-05-19</t>
  </si>
  <si>
    <t>1394-05-26</t>
  </si>
  <si>
    <t>1394-06-02</t>
  </si>
  <si>
    <t>1394-06-09</t>
  </si>
  <si>
    <t>1394-06-16</t>
  </si>
  <si>
    <t>1394-06-23</t>
  </si>
  <si>
    <t>1394-06-30</t>
  </si>
  <si>
    <t>1394-07-06</t>
  </si>
  <si>
    <t>1394-07-13</t>
  </si>
  <si>
    <t>1394-07-20</t>
  </si>
  <si>
    <t>1394-07-27</t>
  </si>
  <si>
    <t>1394-08-04</t>
  </si>
  <si>
    <t>1394-08-11</t>
  </si>
  <si>
    <t>1394-08-18</t>
  </si>
  <si>
    <t>1394-08-25</t>
  </si>
  <si>
    <t>1394-09-02</t>
  </si>
  <si>
    <t>1394-09-09</t>
  </si>
  <si>
    <t>1394-09-16</t>
  </si>
  <si>
    <t>1394-09-23</t>
  </si>
  <si>
    <t>1394-10-07</t>
  </si>
  <si>
    <t>1394-10-14</t>
  </si>
  <si>
    <t>1394-10-21</t>
  </si>
  <si>
    <t>1394-10-28</t>
  </si>
  <si>
    <t>1394-11-05</t>
  </si>
  <si>
    <t>1394-11-12</t>
  </si>
  <si>
    <t>1394-11-19</t>
  </si>
  <si>
    <t>1394-11-26</t>
  </si>
  <si>
    <t>1394-12-03</t>
  </si>
  <si>
    <t>1394-12-10</t>
  </si>
  <si>
    <t>1394-12-17</t>
  </si>
  <si>
    <t>1394-12-24</t>
  </si>
  <si>
    <t>1395-04-07</t>
  </si>
  <si>
    <t>1395-06-22</t>
  </si>
  <si>
    <t>1395-09-08</t>
  </si>
  <si>
    <t>1395-12-30</t>
  </si>
  <si>
    <t>1396-03-15</t>
  </si>
  <si>
    <t>1396-04-05</t>
  </si>
  <si>
    <t>1396-09-06</t>
  </si>
  <si>
    <t>1397-01-13</t>
  </si>
  <si>
    <t>1397-03-14</t>
  </si>
  <si>
    <t>1397-04-18</t>
  </si>
  <si>
    <t>1397-11-22</t>
  </si>
  <si>
    <t>1398-01-12</t>
  </si>
  <si>
    <t>1398-03-06</t>
  </si>
  <si>
    <t>1398-05-21</t>
  </si>
  <si>
    <t>1398-06-18</t>
  </si>
  <si>
    <t>1398-10-16</t>
  </si>
  <si>
    <t>1399-01-04</t>
  </si>
  <si>
    <t>1399-03-05</t>
  </si>
  <si>
    <t>1395-01-02</t>
  </si>
  <si>
    <t>1399-12-30</t>
  </si>
  <si>
    <t>1399/12/30</t>
  </si>
  <si>
    <t>1399-12</t>
  </si>
  <si>
    <t>اسفند ماه</t>
  </si>
  <si>
    <t>1399/12</t>
  </si>
  <si>
    <t>1399-12-02</t>
  </si>
  <si>
    <t>1399-12-04</t>
  </si>
  <si>
    <t>1399-12-05</t>
  </si>
  <si>
    <t>1399-12-09</t>
  </si>
  <si>
    <t>1399-12-10</t>
  </si>
  <si>
    <t>1399-12-11</t>
  </si>
  <si>
    <t>1399-12-12</t>
  </si>
  <si>
    <t>1399-12-13</t>
  </si>
  <si>
    <t>1399-12-16</t>
  </si>
  <si>
    <t>1399-12-17</t>
  </si>
  <si>
    <t>1399-12-18</t>
  </si>
  <si>
    <t>1399-12-19</t>
  </si>
  <si>
    <t>1399-12-20</t>
  </si>
  <si>
    <t>1399-12-23</t>
  </si>
  <si>
    <t>1399-12-25</t>
  </si>
  <si>
    <t>1399-12-27</t>
  </si>
  <si>
    <t>انباشته از ابتدای سال 99تا انتهای اسفند ماه</t>
  </si>
  <si>
    <t>1399-12-01</t>
  </si>
  <si>
    <t>1399-12-08</t>
  </si>
  <si>
    <t>1399-12-14</t>
  </si>
  <si>
    <t>1399-12-15</t>
  </si>
  <si>
    <t>1399-12-21</t>
  </si>
  <si>
    <t>1399-12-29</t>
  </si>
  <si>
    <t>شاخص کل صکوک</t>
  </si>
  <si>
    <t>عملکرد 99 تا 99/12/30</t>
  </si>
  <si>
    <t>اسفند
1399</t>
  </si>
  <si>
    <t>اسفند
99</t>
  </si>
  <si>
    <t>بهساز كاشانه تهران</t>
  </si>
  <si>
    <t>ثبهساز</t>
  </si>
  <si>
    <t>توسعه و عمران اميد</t>
  </si>
  <si>
    <t>ثاميد</t>
  </si>
  <si>
    <t>سرمايه‌گذاري‌ مسكن‌</t>
  </si>
  <si>
    <t>ثمسكن</t>
  </si>
  <si>
    <t>بانك سينا</t>
  </si>
  <si>
    <t>وسينا</t>
  </si>
  <si>
    <t>بانك‌پارسيان‌</t>
  </si>
  <si>
    <t>وپارس</t>
  </si>
  <si>
    <t>حمل و نقل بين المللي خليج فارس</t>
  </si>
  <si>
    <t>حفارس</t>
  </si>
  <si>
    <t>سرمايه‌گذاري‌توسعه‌ملي‌</t>
  </si>
  <si>
    <t>وتوسم</t>
  </si>
  <si>
    <t>گروه‌صنايع‌بهشهرايران‌</t>
  </si>
  <si>
    <t>وصنا</t>
  </si>
  <si>
    <t>سيمان‌ تهران‌</t>
  </si>
  <si>
    <t>ستران</t>
  </si>
  <si>
    <t>مديريت صنعت شوينده ت.ص.بهشهر</t>
  </si>
  <si>
    <t>شوينده</t>
  </si>
  <si>
    <t>بهنوش‌ ايران‌</t>
  </si>
  <si>
    <t>غبهنوش</t>
  </si>
  <si>
    <t>سبحان دارو</t>
  </si>
  <si>
    <t>دسبحان</t>
  </si>
  <si>
    <t>س. توسعه و عمران استان كرمان</t>
  </si>
  <si>
    <t>كرمان</t>
  </si>
  <si>
    <t>برگزاري مجمع عمومي عادي ساليانه صاحبان سهام</t>
  </si>
  <si>
    <t>99/12/26</t>
  </si>
  <si>
    <t>آهنگري‌ تراكتورسازي‌ ايران‌</t>
  </si>
  <si>
    <t>خاهن</t>
  </si>
  <si>
    <t>گروه‌بهمن‌</t>
  </si>
  <si>
    <t>خبهمن</t>
  </si>
  <si>
    <t>99/12/23</t>
  </si>
  <si>
    <t>99/12/25</t>
  </si>
  <si>
    <t>شركت س استان لرستان</t>
  </si>
  <si>
    <t>وسلرستا</t>
  </si>
  <si>
    <t>شركت س استان مركزي</t>
  </si>
  <si>
    <t>وسمركز</t>
  </si>
  <si>
    <t>99/12/24</t>
  </si>
  <si>
    <t>سيمان‌ شمال‌</t>
  </si>
  <si>
    <t>سشمال</t>
  </si>
  <si>
    <t>آلومينيوم‌ايران‌</t>
  </si>
  <si>
    <t>فايرا</t>
  </si>
  <si>
    <t>99/12/19</t>
  </si>
  <si>
    <t>99/12/11</t>
  </si>
  <si>
    <t>گروه صنعتي پاكشو</t>
  </si>
  <si>
    <t>پاكشو</t>
  </si>
  <si>
    <t>بيمه ميهن</t>
  </si>
  <si>
    <t>ميهن</t>
  </si>
  <si>
    <t>1399/12/29</t>
  </si>
  <si>
    <t>اجاره تابان سپهر14031126 (تابان04)</t>
  </si>
  <si>
    <t>تابان04</t>
  </si>
  <si>
    <t>1403-12-03</t>
  </si>
  <si>
    <t>صكوك منفعت نفت312-6ماهه 18/5% (صنفت312)</t>
  </si>
  <si>
    <t>صنفت312</t>
  </si>
  <si>
    <t>1403-12-18</t>
  </si>
  <si>
    <t>مرابحه عام دولت83-ش.خ041220 (اراد83)</t>
  </si>
  <si>
    <t>اراد83</t>
  </si>
  <si>
    <t>1404-12-20</t>
  </si>
  <si>
    <t>مرابحه عام دولت76-ش.خ030406 (اراد76)</t>
  </si>
  <si>
    <t>اراد76</t>
  </si>
  <si>
    <t>1403-04-06</t>
  </si>
  <si>
    <t>مرابحه عام دولت81-ش.خ010812 (اراد81)</t>
  </si>
  <si>
    <t>اراد81</t>
  </si>
  <si>
    <t>1401-08-12</t>
  </si>
  <si>
    <t>مرابحه عام دولت84-ش.خ030624 (اراد84)</t>
  </si>
  <si>
    <t>اراد84</t>
  </si>
  <si>
    <t>1403-06-24</t>
  </si>
  <si>
    <t>سلف موازي استاندارد سنفت008 (سنفت008)</t>
  </si>
  <si>
    <t>سنفت008</t>
  </si>
  <si>
    <t>1402-06-19</t>
  </si>
  <si>
    <t>مرابحه عام دولت77-ش.خ000812 (اراد77) </t>
  </si>
  <si>
    <t>اراد77</t>
  </si>
  <si>
    <t>1400-08-12</t>
  </si>
  <si>
    <t>سلف موازي برق صادراتي گيلان021 (سبرق021)</t>
  </si>
  <si>
    <t>سبرق021</t>
  </si>
  <si>
    <t>شرکت برق منطقه ای گیلان</t>
  </si>
  <si>
    <t>1401-12-23</t>
  </si>
  <si>
    <t>سلف موازي استاندارد سمتا011 (سمتا011)</t>
  </si>
  <si>
    <t>سمتا011</t>
  </si>
  <si>
    <t>شرکت پتروشیمی بوشهر</t>
  </si>
  <si>
    <t>1401-12-11</t>
  </si>
  <si>
    <t>صكوك منفعت نفت0312-6ماهه 18/5% (صنفت0312)</t>
  </si>
  <si>
    <t>صنفت0312</t>
  </si>
  <si>
    <t>صكوك منفعت نفت1312-6ماهه 18/5% (صنفت1312)</t>
  </si>
  <si>
    <t>صنفت1312</t>
  </si>
  <si>
    <t>سلف موازي استاندارد سنفت013 (سنفت013)</t>
  </si>
  <si>
    <t>سنفت013</t>
  </si>
  <si>
    <t>سلف موازي استاندارد سنفت009 (سنفت009)</t>
  </si>
  <si>
    <t>سنفت009</t>
  </si>
  <si>
    <t>مرابحه عام دولت79-ش.خ010612 (اراد79) </t>
  </si>
  <si>
    <t>اراد79</t>
  </si>
  <si>
    <t>1401-06-12</t>
  </si>
  <si>
    <t>سلف موازي استاندارد سنفت010 (سنفت010)</t>
  </si>
  <si>
    <t>سنفت010</t>
  </si>
  <si>
    <t>1402-06-17</t>
  </si>
  <si>
    <t>سلف موازي استاندارد سنفت011 (سنفت011)</t>
  </si>
  <si>
    <t>سنفت011</t>
  </si>
  <si>
    <t>سلف موازي نيروي برق حرارتي022 (سحرا022) </t>
  </si>
  <si>
    <t>سحرا022</t>
  </si>
  <si>
    <t>1401-12-05</t>
  </si>
  <si>
    <t>صكوك اجاره فارس147- 3ماهه18% (صفارس147)</t>
  </si>
  <si>
    <t>صفارس 147</t>
  </si>
  <si>
    <t>مرابحه عام دولت78-ش.خ001112 (اراد78) </t>
  </si>
  <si>
    <t>اراد78</t>
  </si>
  <si>
    <t>1400-11-12</t>
  </si>
  <si>
    <t>سلف موازي استاندارد سنفت007 (سنفت007)</t>
  </si>
  <si>
    <t>سنفت007</t>
  </si>
  <si>
    <t>مرابحه عام دولت82-ش.خ010912 (اراد82) </t>
  </si>
  <si>
    <t>اراد82</t>
  </si>
  <si>
    <t>1401-09-12</t>
  </si>
  <si>
    <t>مشاركت ش مشهد0212-3ماهه18% (مشهد0212)</t>
  </si>
  <si>
    <t>مشهد0212</t>
  </si>
  <si>
    <t>1403-12-27</t>
  </si>
  <si>
    <t>1400-06-05</t>
  </si>
  <si>
    <t>صكوك اجاره فارس037- 3ماهه18% (صفارس037) </t>
  </si>
  <si>
    <t>صفارس037</t>
  </si>
  <si>
    <t>صكوك اجاره دعبيد-3ماهه18% (صعبيد312)</t>
  </si>
  <si>
    <t>صعبید312</t>
  </si>
  <si>
    <t>شرکت دارو سازی دکتر عبیدی</t>
  </si>
  <si>
    <t>1403-12-17</t>
  </si>
  <si>
    <t>سلف موازي استاندارد سنفت012 (سنفت012)</t>
  </si>
  <si>
    <t>سنفت012</t>
  </si>
  <si>
    <t>سلف موازي استاندارد سنفت014 (سنفت014) </t>
  </si>
  <si>
    <t>سنفت014</t>
  </si>
  <si>
    <t>1400-01-31</t>
  </si>
  <si>
    <t>1400/01/31</t>
  </si>
  <si>
    <t>1400-01</t>
  </si>
  <si>
    <t>فروردین ماه</t>
  </si>
  <si>
    <t>تاپایان فروردین ماه</t>
  </si>
  <si>
    <t>1400/01</t>
  </si>
  <si>
    <t>فروردین ماه 1400</t>
  </si>
  <si>
    <t>فروردین ماه 1399</t>
  </si>
  <si>
    <t>تاپایان فروردین ماه 1400</t>
  </si>
  <si>
    <t>1400-01-07</t>
  </si>
  <si>
    <t>1400-01-08</t>
  </si>
  <si>
    <t>1400-01-10</t>
  </si>
  <si>
    <t>1400-01-11</t>
  </si>
  <si>
    <t>1400-01-14</t>
  </si>
  <si>
    <t>1400-01-15</t>
  </si>
  <si>
    <t>1400-01-16</t>
  </si>
  <si>
    <t>1400-01-17</t>
  </si>
  <si>
    <t>1400-01-18</t>
  </si>
  <si>
    <t>1400-01-21</t>
  </si>
  <si>
    <t>1400-01-22</t>
  </si>
  <si>
    <t>1400-01-23</t>
  </si>
  <si>
    <t>1400-01-24</t>
  </si>
  <si>
    <t>1400-01-25</t>
  </si>
  <si>
    <t>1400-01-28</t>
  </si>
  <si>
    <t>1400-01-29</t>
  </si>
  <si>
    <t>1400-01-30</t>
  </si>
  <si>
    <t>1400-01-01</t>
  </si>
  <si>
    <t>1400-01-02</t>
  </si>
  <si>
    <t>1400-01-03</t>
  </si>
  <si>
    <t>1400-01-04</t>
  </si>
  <si>
    <t>1400-01-05</t>
  </si>
  <si>
    <t>1400-01-06</t>
  </si>
  <si>
    <t>1400-01-09</t>
  </si>
  <si>
    <t>1400-01-12</t>
  </si>
  <si>
    <t>1400-01-13</t>
  </si>
  <si>
    <t>1400-01-19</t>
  </si>
  <si>
    <t>1400-01-20</t>
  </si>
  <si>
    <t>1400-01-26</t>
  </si>
  <si>
    <t>1400-01-27</t>
  </si>
  <si>
    <t>انباشته از ابتدای سال 1400تا انتهای فروردین ماه</t>
  </si>
  <si>
    <t>سال 1399</t>
  </si>
  <si>
    <t xml:space="preserve">انباشته از ابتدای سال 1399 تا انتهای </t>
  </si>
  <si>
    <t xml:space="preserve">انباشته از ابتدای سال 1400 تا انتهای </t>
  </si>
  <si>
    <t>اسفند ماه 1399</t>
  </si>
  <si>
    <t>انباشته از ابتدای سال 1399تا انتهای اسفند ماه</t>
  </si>
  <si>
    <t>نسبت به کل حجم فروردین ماه 1400</t>
  </si>
  <si>
    <t>نسبت به 
پایان سال 1399</t>
  </si>
  <si>
    <t>نسبت به پایان سال 1399</t>
  </si>
  <si>
    <t>عملکرد 1400 تا 1400/01/31</t>
  </si>
  <si>
    <t>فروردین
1400</t>
  </si>
  <si>
    <t>تامين‌ ماسه‌ ريخته‌گري‌</t>
  </si>
  <si>
    <t>كماسه</t>
  </si>
  <si>
    <t>سرمايه گذاري صدرتامين</t>
  </si>
  <si>
    <t>تاصيكو</t>
  </si>
  <si>
    <t>معادن‌منگنزايران‌</t>
  </si>
  <si>
    <t>كمنگنز</t>
  </si>
  <si>
    <t>سرمايه‌ گذاري‌ ساختمان‌ايران‌</t>
  </si>
  <si>
    <t>وساخت</t>
  </si>
  <si>
    <t>سرمايه‌ گذاري‌ شاهد</t>
  </si>
  <si>
    <t>ثشاهد</t>
  </si>
  <si>
    <t>عمران‌وتوسعه‌فارس‌</t>
  </si>
  <si>
    <t>ثفارس</t>
  </si>
  <si>
    <t>بانك صادرات ايران</t>
  </si>
  <si>
    <t>وبصادر</t>
  </si>
  <si>
    <t>تايدواترخاورميانه</t>
  </si>
  <si>
    <t>حتايد</t>
  </si>
  <si>
    <t>ايران‌ خودرو</t>
  </si>
  <si>
    <t>خودرو</t>
  </si>
  <si>
    <t>رادياتور ايران‌</t>
  </si>
  <si>
    <t>ختور</t>
  </si>
  <si>
    <t>لنت‌ ترمزايران‌</t>
  </si>
  <si>
    <t>خلنت</t>
  </si>
  <si>
    <t>كشاورزي‌ ودامپروي‌ مگسال‌</t>
  </si>
  <si>
    <t>زمگسا</t>
  </si>
  <si>
    <t>صنايع‌ آذرآب‌</t>
  </si>
  <si>
    <t>فاذر</t>
  </si>
  <si>
    <t>فرآورده‌هاي‌ نسوز پارس‌</t>
  </si>
  <si>
    <t>كفپارس</t>
  </si>
  <si>
    <t>سرمايه‌گذاري‌ ملي‌ايران‌</t>
  </si>
  <si>
    <t>ونيكي</t>
  </si>
  <si>
    <t>سيمان‌ سفيد ني‌ريز</t>
  </si>
  <si>
    <t>سنير</t>
  </si>
  <si>
    <t>سرمايه‌گذاري‌نيرو</t>
  </si>
  <si>
    <t>ونيرو</t>
  </si>
  <si>
    <t>نفت‌ پارس‌</t>
  </si>
  <si>
    <t>شنفت</t>
  </si>
  <si>
    <t>غلتك سازان سپاهان</t>
  </si>
  <si>
    <t>فسازان</t>
  </si>
  <si>
    <t>تراكتورسازي‌ايران‌</t>
  </si>
  <si>
    <t>تايرا</t>
  </si>
  <si>
    <t>پتروشيمي جم</t>
  </si>
  <si>
    <t>جم</t>
  </si>
  <si>
    <t>خوراك‌  دام‌ پارس‌</t>
  </si>
  <si>
    <t>غدام</t>
  </si>
  <si>
    <t>مارگارين‌</t>
  </si>
  <si>
    <t>غمارگ</t>
  </si>
  <si>
    <t>ايران‌ مرينوس‌</t>
  </si>
  <si>
    <t>نمرينو</t>
  </si>
  <si>
    <t>داروسازي‌ امين‌</t>
  </si>
  <si>
    <t>دامين</t>
  </si>
  <si>
    <t>عمران و توسعه شاهد</t>
  </si>
  <si>
    <t>ثعمرا</t>
  </si>
  <si>
    <t>بيمه پاسارگاد</t>
  </si>
  <si>
    <t>بپاس</t>
  </si>
  <si>
    <t>كشت وصنعت شريف آباد</t>
  </si>
  <si>
    <t>زشريف</t>
  </si>
  <si>
    <t>مجتمع توليد گوشت مرغ ماهان</t>
  </si>
  <si>
    <t>زماهان</t>
  </si>
  <si>
    <t>سيمان ساوه</t>
  </si>
  <si>
    <t>ساوه</t>
  </si>
  <si>
    <t>پتروشيمي غدير</t>
  </si>
  <si>
    <t>شغدير</t>
  </si>
  <si>
    <t>افشاي اطلاعات با اهميت گروه الف</t>
  </si>
  <si>
    <t>افشاي اطلاعات با اهميت گروه ب</t>
  </si>
  <si>
    <t>برگزاري مجمع عمومي عادي ساليانه به منظور تصويب صورتهاي مالي</t>
  </si>
  <si>
    <t>برگزاري مجمع عمومي عادي به طور فوق العاده</t>
  </si>
  <si>
    <t>برگزاري مجمع عمومي عادي به طور فوق العاده به منظور انتخاب اعضاي هيئت مديره</t>
  </si>
  <si>
    <t>برگزاري مجامع عمومي فوق العاده به منظور تصميم گيري در خصوص افزايش سرمايه و عمومي عادي به طور فوق العاده به منظور انتخاب اعضاي هيئت مديره</t>
  </si>
  <si>
    <t>برگزاري مجمع عمومي فوق العاده مبني بر تصميم گيري در خصوص افزايش سرمايه</t>
  </si>
  <si>
    <t>برگزاري مجمع عمومي عادي به طور فوق به منظور انتخاب اعضاي هيات مديره</t>
  </si>
  <si>
    <t>برگزاري مجمع عمومي عادي ساليانه به منظور تصويب صورت هاي مالي</t>
  </si>
  <si>
    <t>تغييرات بيش از 50 درصدي قيمت</t>
  </si>
  <si>
    <t>برگزاري مجمع عمومي عادي بطور فوق العاده نوبت دوم صاحبان سهام</t>
  </si>
  <si>
    <t>به منظور انتقال به بورس تهران</t>
  </si>
  <si>
    <t>ذغال‌سنگ‌ نگين‌ ط‌بس‌</t>
  </si>
  <si>
    <t>كطبس</t>
  </si>
  <si>
    <t>00/1/31</t>
  </si>
  <si>
    <t>توسعه‌معادن‌وفلزات‌</t>
  </si>
  <si>
    <t>ومعادن</t>
  </si>
  <si>
    <t>00/1/29</t>
  </si>
  <si>
    <t>داده گسترعصرنوين-هاي وب</t>
  </si>
  <si>
    <t>هاي وب</t>
  </si>
  <si>
    <t>پارس‌ خودرو</t>
  </si>
  <si>
    <t>خپارس</t>
  </si>
  <si>
    <t>00/1/25</t>
  </si>
  <si>
    <t>نيرو محركه‌</t>
  </si>
  <si>
    <t>خمحركه</t>
  </si>
  <si>
    <t>خدمات‌انفورماتيك‌</t>
  </si>
  <si>
    <t>رانفور</t>
  </si>
  <si>
    <t>برگزاري مجمع عمومي فوق العاده به منظور تصميم گيري در خصوص افزايش سرمايه-اصلاح اساسنامه</t>
  </si>
  <si>
    <t>سرمايه‌گذاري‌بهمن‌</t>
  </si>
  <si>
    <t>وبهمن</t>
  </si>
  <si>
    <t>سرمايه گذاري سيمان تامين</t>
  </si>
  <si>
    <t>سيتا</t>
  </si>
  <si>
    <t>سيمان آرتا اردبيل</t>
  </si>
  <si>
    <t>ساربيل</t>
  </si>
  <si>
    <t>سيمان‌ ايلام‌</t>
  </si>
  <si>
    <t>سيلام</t>
  </si>
  <si>
    <t>سيمان‌ بهبهان‌</t>
  </si>
  <si>
    <t>سبهان</t>
  </si>
  <si>
    <t>سيمان‌ خزر</t>
  </si>
  <si>
    <t>سخزر</t>
  </si>
  <si>
    <t>00/1/30</t>
  </si>
  <si>
    <t>سيمان خوزستان</t>
  </si>
  <si>
    <t>سخوز</t>
  </si>
  <si>
    <t>سيمان‌ داراب‌</t>
  </si>
  <si>
    <t>ساراب</t>
  </si>
  <si>
    <t>سيمان‌ دورود</t>
  </si>
  <si>
    <t>سدور</t>
  </si>
  <si>
    <t>سيمان‌ شرق‌</t>
  </si>
  <si>
    <t>سشرق</t>
  </si>
  <si>
    <t>سيمان فارس و خوزستان</t>
  </si>
  <si>
    <t>سفارس</t>
  </si>
  <si>
    <t>سيمان‌ قائن‌</t>
  </si>
  <si>
    <t>سقاين</t>
  </si>
  <si>
    <t>سيمان كردستان</t>
  </si>
  <si>
    <t>سكرد</t>
  </si>
  <si>
    <t>سيمان‌خاش‌</t>
  </si>
  <si>
    <t>سخاش</t>
  </si>
  <si>
    <t>سيمان‌سپاهان‌</t>
  </si>
  <si>
    <t>سپاها</t>
  </si>
  <si>
    <t>سيمان‌شاهرود</t>
  </si>
  <si>
    <t>سرود</t>
  </si>
  <si>
    <t>سيمان‌فارس‌</t>
  </si>
  <si>
    <t>سفار</t>
  </si>
  <si>
    <t>سيمان‌هرمزگان‌</t>
  </si>
  <si>
    <t>سهرمز</t>
  </si>
  <si>
    <t>سيمان‌هگمتان‌</t>
  </si>
  <si>
    <t>سهگمت</t>
  </si>
  <si>
    <t>پالايش نفت بندرعباس</t>
  </si>
  <si>
    <t>شبندر</t>
  </si>
  <si>
    <t>آبسال‌</t>
  </si>
  <si>
    <t>لابسا</t>
  </si>
  <si>
    <t>سرمايه‌ گذاري‌ پارس‌ توشه‌</t>
  </si>
  <si>
    <t>وتوشه</t>
  </si>
  <si>
    <t>موتوژن‌</t>
  </si>
  <si>
    <t>بموتو</t>
  </si>
  <si>
    <t>س. صنايع‌شيميايي‌ايران</t>
  </si>
  <si>
    <t>شيران</t>
  </si>
  <si>
    <t>صنعتي‌ بهشهر</t>
  </si>
  <si>
    <t>غبشهر</t>
  </si>
  <si>
    <t>00/1/28</t>
  </si>
  <si>
    <t>داروسازي‌ كوثر</t>
  </si>
  <si>
    <t>دكوثر</t>
  </si>
  <si>
    <t>برگزاري مجمع عمومي فوق العاده به منظور تصميم گيري در خصوص افزايش سرمايه و اصلاح اساسنامه</t>
  </si>
  <si>
    <t>00/1/24</t>
  </si>
  <si>
    <t>سنگ آهن گهرزمين</t>
  </si>
  <si>
    <t>كگهر</t>
  </si>
  <si>
    <t>برگزاري مجمع عمومي فوق العاده صاحبان سهام در خصوص افزايش سرمايه</t>
  </si>
  <si>
    <t>00/1/15</t>
  </si>
  <si>
    <t>جنرال مكانيك</t>
  </si>
  <si>
    <t>رنيك</t>
  </si>
  <si>
    <t>00/01/31</t>
  </si>
  <si>
    <t>شركت سرمايه گذاري اعتلاء البرز</t>
  </si>
  <si>
    <t>اعتلا</t>
  </si>
  <si>
    <t>توليد برق عسلويه  مپنا</t>
  </si>
  <si>
    <t>بمپنا</t>
  </si>
  <si>
    <t>توليد نيروي برق دماوند</t>
  </si>
  <si>
    <t>دماوند</t>
  </si>
  <si>
    <t>فراوردههاي غذايي وقند چهارمحال</t>
  </si>
  <si>
    <t>قچار</t>
  </si>
  <si>
    <t>صنعتي بهپاك</t>
  </si>
  <si>
    <t>بهپاك</t>
  </si>
  <si>
    <t>برگزاري مجمع عمومي عادي ساليانه و عمومي فوق العاده صاحبان سهام</t>
  </si>
  <si>
    <t>شركت كي بي سي</t>
  </si>
  <si>
    <t>كي بي سي</t>
  </si>
  <si>
    <t>برگزاري مجمع عمومي عادي بطورفوق العاده صاحبان سهام</t>
  </si>
  <si>
    <t>فرآيند پرداخت سود</t>
  </si>
  <si>
    <t>درخشان‌ تهران‌</t>
  </si>
  <si>
    <t>پدرخش</t>
  </si>
  <si>
    <t>بانك دي</t>
  </si>
  <si>
    <t>دي</t>
  </si>
  <si>
    <t>اسنادخزانه-م14بودجه99-021025 (اخزا914)</t>
  </si>
  <si>
    <t>اخزا914</t>
  </si>
  <si>
    <t>اسنادخزانه-م11بودجه99-020906 (اخزا911) </t>
  </si>
  <si>
    <t>اخزا911</t>
  </si>
  <si>
    <t>ص مرابحه خودرو401- 3ماهه 18% (صخود401) </t>
  </si>
  <si>
    <t>صخود401</t>
  </si>
  <si>
    <t>1404-01-14</t>
  </si>
  <si>
    <t>ص مرابحه خودرو041- 3ماهه 18% (صخود041) </t>
  </si>
  <si>
    <t>صخود041</t>
  </si>
  <si>
    <t>اجاره صبا تامين14040128 (صبا1404)</t>
  </si>
  <si>
    <t>صبا1404</t>
  </si>
  <si>
    <t>شرکت سرمایه گذاری صبا تامین</t>
  </si>
  <si>
    <t>1404-01-28</t>
  </si>
  <si>
    <t>ارزش جذب و تجهیز منابع مالی از طریق بازار سرمایه* / ارقام به میلیارد ریال</t>
  </si>
  <si>
    <t>* افزایش ارزش صندوق‏های سرمایه‏گذاری از پایان مهر ماه سال 1399 در محاسبه "ارزش جذب و تجهیز منابع مالی از طریق بازار سرمایه" لحاظ نشده و صرفاً به منظور حفظ آرشیو آمار و اطلاعات مذکور، گزارش خواهد شد.</t>
  </si>
  <si>
    <t>1399/01/25</t>
  </si>
  <si>
    <t>1399/02/29</t>
  </si>
  <si>
    <t>1399/03/26</t>
  </si>
  <si>
    <t>1399/04/30</t>
  </si>
  <si>
    <t>1399/05/27</t>
  </si>
  <si>
    <t>1399/07/28</t>
  </si>
  <si>
    <t>1399/08/26</t>
  </si>
  <si>
    <t>1399/09/24</t>
  </si>
  <si>
    <t>1399/10/29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</si>
</sst>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45">
    <font>
      <sz val="11"/>
      <color theme="1"/>
      <name val="Arial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Arial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Arial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Arial"/>
      <family val="2"/>
      <scheme val="minor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color theme="1"/>
      <name val="Arial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  <font>
      <sz val="9"/>
      <color indexed="81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rgb="FF000000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42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0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1" xfId="0" applyFont="1" applyFill="1" applyBorder="1" applyAlignment="1">
      <alignment horizontal="center" vertical="center" wrapText="1" readingOrder="1"/>
    </xf>
    <xf numFmtId="3" fontId="10" fillId="25" borderId="40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1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0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0" xfId="0" applyFont="1" applyFill="1" applyBorder="1" applyAlignment="1">
      <alignment horizontal="center" vertical="center" wrapText="1" readingOrder="2"/>
    </xf>
    <xf numFmtId="0" fontId="73" fillId="34" borderId="40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1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1" xfId="0" applyFont="1" applyFill="1" applyBorder="1" applyAlignment="1">
      <alignment horizontal="center" vertical="center" wrapText="1" readingOrder="1"/>
    </xf>
    <xf numFmtId="0" fontId="43" fillId="36" borderId="35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67" fillId="34" borderId="35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171" fontId="65" fillId="36" borderId="40" xfId="0" applyNumberFormat="1" applyFont="1" applyFill="1" applyBorder="1" applyAlignment="1">
      <alignment horizontal="center" vertical="center" wrapText="1" readingOrder="1"/>
    </xf>
    <xf numFmtId="3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0" xfId="0" applyFont="1" applyFill="1" applyBorder="1" applyAlignment="1">
      <alignment horizontal="center" vertical="center" wrapText="1" readingOrder="2"/>
    </xf>
    <xf numFmtId="0" fontId="74" fillId="36" borderId="41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10" fontId="75" fillId="35" borderId="35" xfId="0" applyNumberFormat="1" applyFont="1" applyFill="1" applyBorder="1" applyAlignment="1">
      <alignment horizontal="center" vertical="center" wrapText="1" readingOrder="1"/>
    </xf>
    <xf numFmtId="3" fontId="75" fillId="25" borderId="42" xfId="0" applyNumberFormat="1" applyFont="1" applyFill="1" applyBorder="1" applyAlignment="1">
      <alignment horizontal="center" vertical="center" wrapText="1" readingOrder="1"/>
    </xf>
    <xf numFmtId="0" fontId="52" fillId="25" borderId="42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0" xfId="0" applyFont="1" applyFill="1" applyBorder="1" applyAlignment="1">
      <alignment horizontal="center" vertical="center" wrapText="1" readingOrder="2"/>
    </xf>
    <xf numFmtId="0" fontId="76" fillId="26" borderId="41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0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9" fontId="14" fillId="26" borderId="36" xfId="0" applyNumberFormat="1" applyFont="1" applyFill="1" applyBorder="1" applyAlignment="1">
      <alignment horizontal="center" vertical="center" wrapText="1" readingOrder="1"/>
    </xf>
    <xf numFmtId="3" fontId="14" fillId="26" borderId="42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5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5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2" xfId="0" applyFont="1" applyFill="1" applyBorder="1" applyAlignment="1">
      <alignment vertical="center" wrapText="1" readingOrder="2"/>
    </xf>
    <xf numFmtId="0" fontId="49" fillId="27" borderId="42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3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4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3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4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4" xfId="0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0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171" fontId="81" fillId="25" borderId="40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1" xfId="0" applyNumberFormat="1" applyFont="1" applyFill="1" applyBorder="1" applyAlignment="1">
      <alignment horizontal="center" vertical="center" wrapText="1" readingOrder="1"/>
    </xf>
    <xf numFmtId="171" fontId="83" fillId="25" borderId="40" xfId="0" applyNumberFormat="1" applyFont="1" applyFill="1" applyBorder="1" applyAlignment="1">
      <alignment horizontal="center" vertical="center" wrapText="1" readingOrder="1"/>
    </xf>
    <xf numFmtId="3" fontId="78" fillId="25" borderId="40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5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0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5" xfId="0" applyFont="1" applyFill="1" applyBorder="1" applyAlignment="1">
      <alignment horizontal="center" vertical="center" wrapText="1" readingOrder="2"/>
    </xf>
    <xf numFmtId="0" fontId="84" fillId="27" borderId="42" xfId="0" applyFont="1" applyFill="1" applyBorder="1" applyAlignment="1">
      <alignment horizontal="center" vertical="center" wrapText="1" readingOrder="2"/>
    </xf>
    <xf numFmtId="0" fontId="85" fillId="26" borderId="32" xfId="0" applyFont="1" applyFill="1" applyBorder="1" applyAlignment="1">
      <alignment horizontal="center" vertical="center" wrapText="1" readingOrder="2"/>
    </xf>
    <xf numFmtId="0" fontId="85" fillId="26" borderId="40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2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88" fillId="26" borderId="40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3" xfId="0" applyNumberFormat="1" applyFont="1" applyFill="1" applyBorder="1" applyAlignment="1">
      <alignment horizontal="center" vertical="center" wrapText="1" readingOrder="1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0" fontId="10" fillId="25" borderId="43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0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0" xfId="0" applyNumberFormat="1" applyFont="1" applyFill="1" applyBorder="1" applyAlignment="1">
      <alignment horizontal="center" vertical="center" wrapText="1" readingOrder="1"/>
    </xf>
    <xf numFmtId="3" fontId="65" fillId="25" borderId="40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0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2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3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0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0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3" xfId="0" applyFont="1" applyFill="1" applyBorder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0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10" fontId="14" fillId="26" borderId="35" xfId="0" applyNumberFormat="1" applyFont="1" applyFill="1" applyBorder="1" applyAlignment="1">
      <alignment horizontal="center" vertical="center" wrapText="1" readingOrder="1"/>
    </xf>
    <xf numFmtId="0" fontId="28" fillId="25" borderId="34" xfId="0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 readingOrder="2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3" fontId="65" fillId="25" borderId="49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10" fontId="65" fillId="35" borderId="48" xfId="0" applyNumberFormat="1" applyFont="1" applyFill="1" applyBorder="1" applyAlignment="1">
      <alignment horizontal="center" vertical="center" wrapText="1" readingOrder="1"/>
    </xf>
    <xf numFmtId="0" fontId="67" fillId="27" borderId="4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2" xfId="0" applyFont="1" applyFill="1" applyBorder="1" applyAlignment="1">
      <alignment horizontal="left" vertical="top" wrapText="1"/>
    </xf>
    <xf numFmtId="3" fontId="1" fillId="0" borderId="52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166" fontId="1" fillId="0" borderId="5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4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4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2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0" xfId="0" applyNumberFormat="1" applyFont="1" applyFill="1" applyBorder="1" applyAlignment="1">
      <alignment horizontal="center" vertical="center" wrapText="1" readingOrder="1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0" fontId="52" fillId="24" borderId="41" xfId="0" applyFont="1" applyFill="1" applyBorder="1" applyAlignment="1">
      <alignment horizontal="center" vertical="center" wrapText="1" readingOrder="2"/>
    </xf>
    <xf numFmtId="0" fontId="43" fillId="25" borderId="59" xfId="0" applyFont="1" applyFill="1" applyBorder="1" applyAlignment="1">
      <alignment horizontal="center" vertical="center" wrapText="1" readingOrder="2"/>
    </xf>
    <xf numFmtId="0" fontId="52" fillId="24" borderId="58" xfId="0" applyFont="1" applyFill="1" applyBorder="1" applyAlignment="1">
      <alignment horizontal="center" vertical="center" wrapText="1" readingOrder="2"/>
    </xf>
    <xf numFmtId="3" fontId="75" fillId="25" borderId="59" xfId="0" applyNumberFormat="1" applyFont="1" applyFill="1" applyBorder="1" applyAlignment="1">
      <alignment horizontal="center" vertical="center" wrapText="1" readingOrder="1"/>
    </xf>
    <xf numFmtId="10" fontId="75" fillId="35" borderId="60" xfId="0" applyNumberFormat="1" applyFont="1" applyFill="1" applyBorder="1" applyAlignment="1">
      <alignment horizontal="center" vertical="center" wrapText="1" readingOrder="1"/>
    </xf>
    <xf numFmtId="10" fontId="75" fillId="35" borderId="58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2" xfId="0" applyNumberFormat="1" applyFont="1" applyFill="1" applyBorder="1" applyAlignment="1">
      <alignment horizontal="center" vertical="center" wrapText="1"/>
    </xf>
    <xf numFmtId="0" fontId="54" fillId="13" borderId="6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6" xfId="0" applyFont="1" applyFill="1" applyBorder="1" applyAlignment="1">
      <alignment horizontal="center" vertical="center" wrapText="1" readingOrder="2"/>
    </xf>
    <xf numFmtId="0" fontId="49" fillId="27" borderId="35" xfId="0" applyFont="1" applyFill="1" applyBorder="1" applyAlignment="1">
      <alignment horizontal="center" vertical="center" wrapText="1" readingOrder="2"/>
    </xf>
    <xf numFmtId="0" fontId="98" fillId="13" borderId="61" xfId="0" applyFont="1" applyFill="1" applyBorder="1" applyAlignment="1">
      <alignment horizontal="center" vertical="center"/>
    </xf>
    <xf numFmtId="0" fontId="28" fillId="10" borderId="62" xfId="0" applyFont="1" applyFill="1" applyBorder="1" applyAlignment="1">
      <alignment horizontal="center" vertical="center" wrapText="1" readingOrder="2"/>
    </xf>
    <xf numFmtId="3" fontId="98" fillId="0" borderId="62" xfId="0" applyNumberFormat="1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2" xfId="0" applyNumberFormat="1" applyFont="1" applyFill="1" applyBorder="1" applyAlignment="1">
      <alignment horizontal="center" vertical="center" wrapText="1"/>
    </xf>
    <xf numFmtId="43" fontId="1" fillId="42" borderId="6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0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13" borderId="62" xfId="13" applyFont="1" applyFill="1" applyBorder="1" applyAlignment="1">
      <alignment horizontal="center" vertical="center" wrapText="1"/>
    </xf>
    <xf numFmtId="0" fontId="96" fillId="13" borderId="62" xfId="13" applyFont="1" applyFill="1" applyBorder="1" applyAlignment="1">
      <alignment horizontal="center" vertical="center" wrapText="1"/>
    </xf>
    <xf numFmtId="0" fontId="54" fillId="13" borderId="62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2" xfId="13" applyFont="1" applyFill="1" applyBorder="1" applyAlignment="1">
      <alignment horizontal="center" vertical="center" wrapText="1"/>
    </xf>
    <xf numFmtId="3" fontId="6" fillId="42" borderId="62" xfId="13" applyNumberFormat="1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2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4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67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69" xfId="0" applyFont="1" applyFill="1" applyBorder="1" applyAlignment="1">
      <alignment horizontal="center" vertical="center" wrapText="1" readingOrder="2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69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0" fontId="2" fillId="13" borderId="6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1" xfId="13" applyNumberFormat="1" applyFont="1" applyFill="1" applyBorder="1" applyAlignment="1">
      <alignment horizontal="center" vertical="center" wrapText="1"/>
    </xf>
    <xf numFmtId="164" fontId="98" fillId="23" borderId="61" xfId="4" applyNumberFormat="1" applyFont="1" applyFill="1" applyBorder="1" applyAlignment="1">
      <alignment horizontal="center" vertical="center" wrapText="1"/>
    </xf>
    <xf numFmtId="4" fontId="1" fillId="23" borderId="61" xfId="13" applyNumberFormat="1" applyFont="1" applyFill="1" applyBorder="1" applyAlignment="1">
      <alignment horizontal="center" vertical="center" wrapText="1"/>
    </xf>
    <xf numFmtId="4" fontId="1" fillId="23" borderId="61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1" xfId="0" applyNumberFormat="1" applyFont="1" applyFill="1" applyBorder="1" applyAlignment="1">
      <alignment horizontal="center" vertical="center" wrapText="1"/>
    </xf>
    <xf numFmtId="3" fontId="1" fillId="22" borderId="61" xfId="13" applyNumberFormat="1" applyFont="1" applyFill="1" applyBorder="1" applyAlignment="1">
      <alignment horizontal="center" vertical="center" wrapText="1"/>
    </xf>
    <xf numFmtId="3" fontId="1" fillId="22" borderId="61" xfId="0" applyNumberFormat="1" applyFont="1" applyFill="1" applyBorder="1" applyAlignment="1">
      <alignment horizontal="center" vertical="center" wrapText="1"/>
    </xf>
    <xf numFmtId="3" fontId="98" fillId="0" borderId="64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69" xfId="0" applyNumberFormat="1" applyFont="1" applyFill="1" applyBorder="1" applyAlignment="1">
      <alignment horizontal="center" vertical="center" wrapText="1" readingOrder="1"/>
    </xf>
    <xf numFmtId="168" fontId="10" fillId="25" borderId="71" xfId="0" applyNumberFormat="1" applyFont="1" applyFill="1" applyBorder="1" applyAlignment="1">
      <alignment horizontal="center" vertical="center" wrapText="1" readingOrder="1"/>
    </xf>
    <xf numFmtId="173" fontId="10" fillId="25" borderId="71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1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1" xfId="0" applyNumberFormat="1" applyFont="1" applyFill="1" applyBorder="1" applyAlignment="1">
      <alignment horizontal="center" vertical="center" wrapText="1"/>
    </xf>
    <xf numFmtId="3" fontId="1" fillId="11" borderId="6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4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3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0" fontId="109" fillId="43" borderId="26" xfId="0" applyFont="1" applyFill="1" applyBorder="1" applyAlignment="1">
      <alignment horizontal="center" vertical="center" wrapText="1" readingOrder="2"/>
    </xf>
    <xf numFmtId="0" fontId="112" fillId="23" borderId="0" xfId="0" applyFont="1" applyFill="1" applyAlignment="1">
      <alignment horizontal="center" vertical="center" wrapText="1" readingOrder="2"/>
    </xf>
    <xf numFmtId="0" fontId="112" fillId="23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1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1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1" xfId="0" applyNumberFormat="1" applyFont="1" applyFill="1" applyBorder="1" applyAlignment="1">
      <alignment horizontal="center" vertical="center" wrapText="1" readingOrder="1"/>
    </xf>
    <xf numFmtId="171" fontId="14" fillId="35" borderId="40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2" xfId="0" applyFont="1" applyFill="1" applyBorder="1" applyAlignment="1">
      <alignment horizontal="center" vertical="center" wrapText="1"/>
    </xf>
    <xf numFmtId="0" fontId="1" fillId="16" borderId="6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0" xfId="0" applyFont="1" applyFill="1" applyBorder="1" applyAlignment="1">
      <alignment horizontal="center" vertical="center" wrapText="1"/>
    </xf>
    <xf numFmtId="0" fontId="1" fillId="16" borderId="80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1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172" fontId="49" fillId="27" borderId="43" xfId="0" applyNumberFormat="1" applyFont="1" applyFill="1" applyBorder="1" applyAlignment="1">
      <alignment horizontal="center" vertical="center" wrapText="1" readingOrder="2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172" fontId="10" fillId="25" borderId="43" xfId="0" applyNumberFormat="1" applyFont="1" applyFill="1" applyBorder="1" applyAlignment="1">
      <alignment horizontal="center" vertical="center" wrapText="1" readingOrder="1"/>
    </xf>
    <xf numFmtId="172" fontId="65" fillId="26" borderId="32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1" xfId="0" applyFont="1" applyBorder="1" applyAlignment="1">
      <alignment horizontal="center" vertical="center"/>
    </xf>
    <xf numFmtId="0" fontId="97" fillId="20" borderId="81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2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1" xfId="0" applyFont="1" applyFill="1" applyBorder="1" applyAlignment="1">
      <alignment horizontal="center" vertical="center" wrapText="1"/>
    </xf>
    <xf numFmtId="0" fontId="98" fillId="14" borderId="81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1" xfId="1" applyNumberFormat="1" applyFont="1" applyFill="1" applyBorder="1" applyAlignment="1">
      <alignment horizontal="center" vertical="center"/>
    </xf>
    <xf numFmtId="0" fontId="21" fillId="10" borderId="81" xfId="1" applyFont="1" applyFill="1" applyBorder="1" applyAlignment="1">
      <alignment horizontal="center"/>
    </xf>
    <xf numFmtId="0" fontId="21" fillId="20" borderId="81" xfId="1" applyFont="1" applyFill="1" applyBorder="1" applyAlignment="1">
      <alignment horizontal="center"/>
    </xf>
    <xf numFmtId="0" fontId="3" fillId="20" borderId="81" xfId="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vertical="center"/>
    </xf>
    <xf numFmtId="2" fontId="6" fillId="20" borderId="81" xfId="1" applyNumberFormat="1" applyFont="1" applyFill="1" applyBorder="1" applyAlignment="1">
      <alignment horizontal="center" vertical="center"/>
    </xf>
    <xf numFmtId="0" fontId="103" fillId="20" borderId="81" xfId="1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readingOrder="2"/>
    </xf>
    <xf numFmtId="2" fontId="6" fillId="10" borderId="81" xfId="1" applyNumberFormat="1" applyFont="1" applyFill="1" applyBorder="1" applyAlignment="1">
      <alignment horizontal="center"/>
    </xf>
    <xf numFmtId="2" fontId="6" fillId="20" borderId="81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1" fillId="27" borderId="42" xfId="0" applyFont="1" applyFill="1" applyBorder="1" applyAlignment="1">
      <alignment horizontal="center" vertical="center" wrapText="1" readingOrder="1"/>
    </xf>
    <xf numFmtId="0" fontId="91" fillId="27" borderId="36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3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3" xfId="0" applyNumberFormat="1" applyFont="1" applyFill="1" applyBorder="1" applyAlignment="1">
      <alignment horizontal="center" vertical="center" wrapText="1" readingOrder="1"/>
    </xf>
    <xf numFmtId="171" fontId="81" fillId="43" borderId="40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3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3" xfId="0" applyNumberFormat="1" applyFont="1" applyFill="1" applyBorder="1" applyAlignment="1">
      <alignment horizontal="center" vertical="center" wrapText="1" readingOrder="1"/>
    </xf>
    <xf numFmtId="171" fontId="81" fillId="23" borderId="40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6" fillId="0" borderId="9" xfId="0" applyFont="1" applyFill="1" applyBorder="1" applyAlignment="1">
      <alignment horizontal="center" vertical="center"/>
    </xf>
    <xf numFmtId="1" fontId="126" fillId="0" borderId="9" xfId="0" applyNumberFormat="1" applyFont="1" applyFill="1" applyBorder="1" applyAlignment="1">
      <alignment horizontal="center" vertical="center"/>
    </xf>
    <xf numFmtId="0" fontId="126" fillId="0" borderId="10" xfId="0" applyFont="1" applyFill="1" applyBorder="1" applyAlignment="1">
      <alignment horizontal="center" vertical="center"/>
    </xf>
    <xf numFmtId="2" fontId="126" fillId="0" borderId="21" xfId="0" applyNumberFormat="1" applyFont="1" applyFill="1" applyBorder="1" applyAlignment="1">
      <alignment horizontal="center" vertical="center"/>
    </xf>
    <xf numFmtId="0" fontId="127" fillId="0" borderId="10" xfId="13" applyNumberFormat="1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8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30" fillId="34" borderId="0" xfId="0" applyFont="1" applyFill="1" applyBorder="1" applyAlignment="1">
      <alignment horizontal="center" vertical="center" wrapText="1" readingOrder="2"/>
    </xf>
    <xf numFmtId="0" fontId="131" fillId="34" borderId="26" xfId="0" applyFont="1" applyFill="1" applyBorder="1" applyAlignment="1">
      <alignment horizontal="center" vertical="center" wrapText="1" readingOrder="2"/>
    </xf>
    <xf numFmtId="0" fontId="131" fillId="9" borderId="0" xfId="0" applyFont="1" applyFill="1" applyBorder="1" applyAlignment="1">
      <alignment horizontal="center" vertical="center" wrapText="1" readingOrder="2"/>
    </xf>
    <xf numFmtId="0" fontId="131" fillId="36" borderId="42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1" xfId="10" applyNumberFormat="1" applyFont="1" applyBorder="1" applyAlignment="1">
      <alignment horizontal="center" vertical="center"/>
    </xf>
    <xf numFmtId="10" fontId="116" fillId="20" borderId="81" xfId="10" applyNumberFormat="1" applyFont="1" applyFill="1" applyBorder="1" applyAlignment="1">
      <alignment horizontal="center" vertical="center"/>
    </xf>
    <xf numFmtId="172" fontId="10" fillId="25" borderId="33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1" xfId="0" applyNumberFormat="1" applyFont="1" applyBorder="1" applyAlignment="1">
      <alignment horizontal="center" vertical="center"/>
    </xf>
    <xf numFmtId="3" fontId="7" fillId="20" borderId="81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2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2" xfId="0" applyNumberFormat="1" applyFont="1" applyFill="1" applyBorder="1" applyAlignment="1">
      <alignment horizontal="center" vertical="center" wrapText="1" readingOrder="1"/>
    </xf>
    <xf numFmtId="0" fontId="133" fillId="0" borderId="9" xfId="0" applyFont="1" applyFill="1" applyBorder="1" applyAlignment="1">
      <alignment horizontal="center" vertical="center"/>
    </xf>
    <xf numFmtId="1" fontId="133" fillId="0" borderId="9" xfId="0" applyNumberFormat="1" applyFont="1" applyFill="1" applyBorder="1" applyAlignment="1">
      <alignment horizontal="center" vertical="center"/>
    </xf>
    <xf numFmtId="0" fontId="133" fillId="0" borderId="10" xfId="0" applyFont="1" applyFill="1" applyBorder="1" applyAlignment="1">
      <alignment horizontal="center" vertical="center"/>
    </xf>
    <xf numFmtId="2" fontId="133" fillId="0" borderId="21" xfId="0" applyNumberFormat="1" applyFont="1" applyFill="1" applyBorder="1" applyAlignment="1">
      <alignment horizontal="center" vertical="center"/>
    </xf>
    <xf numFmtId="0" fontId="134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7" xfId="0" applyNumberFormat="1" applyFont="1" applyFill="1" applyBorder="1" applyAlignment="1">
      <alignment horizontal="center" vertical="center" wrapText="1" readingOrder="1"/>
    </xf>
    <xf numFmtId="167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5" fillId="0" borderId="6" xfId="4" applyNumberFormat="1" applyFont="1" applyFill="1" applyBorder="1" applyAlignment="1">
      <alignment horizontal="center" vertical="center" wrapText="1" readingOrder="2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5" fillId="0" borderId="10" xfId="4" applyNumberFormat="1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9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3" fontId="52" fillId="0" borderId="40" xfId="0" applyNumberFormat="1" applyFont="1" applyBorder="1" applyAlignment="1">
      <alignment horizontal="center" vertical="center" readingOrder="2"/>
    </xf>
    <xf numFmtId="3" fontId="52" fillId="0" borderId="43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7" fillId="0" borderId="0" xfId="5" applyFont="1"/>
    <xf numFmtId="0" fontId="137" fillId="0" borderId="0" xfId="5" applyFont="1" applyAlignment="1">
      <alignment horizontal="center"/>
    </xf>
    <xf numFmtId="3" fontId="137" fillId="0" borderId="0" xfId="5" applyNumberFormat="1" applyFont="1" applyAlignment="1">
      <alignment horizontal="center"/>
    </xf>
    <xf numFmtId="0" fontId="95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8" fillId="0" borderId="9" xfId="0" applyFont="1" applyFill="1" applyBorder="1" applyAlignment="1">
      <alignment horizontal="center" vertical="center"/>
    </xf>
    <xf numFmtId="1" fontId="138" fillId="0" borderId="9" xfId="0" applyNumberFormat="1" applyFont="1" applyFill="1" applyBorder="1" applyAlignment="1">
      <alignment horizontal="center" vertical="center"/>
    </xf>
    <xf numFmtId="0" fontId="138" fillId="0" borderId="10" xfId="0" applyFont="1" applyFill="1" applyBorder="1" applyAlignment="1">
      <alignment horizontal="center" vertical="center"/>
    </xf>
    <xf numFmtId="2" fontId="138" fillId="0" borderId="21" xfId="0" applyNumberFormat="1" applyFont="1" applyFill="1" applyBorder="1" applyAlignment="1">
      <alignment horizontal="center" vertical="center"/>
    </xf>
    <xf numFmtId="0" fontId="139" fillId="0" borderId="10" xfId="13" applyNumberFormat="1" applyFont="1" applyFill="1" applyBorder="1" applyAlignment="1">
      <alignment horizontal="center" vertical="center" wrapText="1"/>
    </xf>
    <xf numFmtId="0" fontId="124" fillId="26" borderId="26" xfId="0" applyFont="1" applyFill="1" applyBorder="1" applyAlignment="1">
      <alignment horizontal="center" vertical="center" wrapText="1"/>
    </xf>
    <xf numFmtId="3" fontId="88" fillId="26" borderId="42" xfId="0" applyNumberFormat="1" applyFont="1" applyFill="1" applyBorder="1" applyAlignment="1">
      <alignment horizontal="center" vertical="center" wrapText="1" readingOrder="1"/>
    </xf>
    <xf numFmtId="3" fontId="88" fillId="26" borderId="36" xfId="0" applyNumberFormat="1" applyFont="1" applyFill="1" applyBorder="1" applyAlignment="1">
      <alignment horizontal="center" vertical="center" wrapText="1" readingOrder="1"/>
    </xf>
    <xf numFmtId="10" fontId="88" fillId="26" borderId="35" xfId="0" applyNumberFormat="1" applyFont="1" applyFill="1" applyBorder="1" applyAlignment="1">
      <alignment horizontal="center" vertical="center" wrapText="1" readingOrder="1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3" fontId="81" fillId="43" borderId="0" xfId="4" applyNumberFormat="1" applyFont="1" applyFill="1" applyAlignment="1">
      <alignment horizontal="center" vertical="center" wrapText="1" readingOrder="1"/>
    </xf>
    <xf numFmtId="3" fontId="81" fillId="43" borderId="23" xfId="4" applyNumberFormat="1" applyFont="1" applyFill="1" applyBorder="1" applyAlignment="1">
      <alignment horizontal="center" vertical="center" wrapText="1" readingOrder="1"/>
    </xf>
    <xf numFmtId="3" fontId="81" fillId="43" borderId="34" xfId="4" applyNumberFormat="1" applyFont="1" applyFill="1" applyBorder="1" applyAlignment="1">
      <alignment horizontal="center" vertical="center" wrapText="1" readingOrder="1"/>
    </xf>
    <xf numFmtId="3" fontId="81" fillId="43" borderId="26" xfId="4" applyNumberFormat="1" applyFont="1" applyFill="1" applyBorder="1" applyAlignment="1">
      <alignment horizontal="center" vertical="center" wrapText="1" readingOrder="1"/>
    </xf>
    <xf numFmtId="3" fontId="81" fillId="43" borderId="43" xfId="4" applyNumberFormat="1" applyFont="1" applyFill="1" applyBorder="1" applyAlignment="1">
      <alignment horizontal="center" vertical="center" wrapText="1" readingOrder="1"/>
    </xf>
    <xf numFmtId="3" fontId="94" fillId="23" borderId="0" xfId="4" applyNumberFormat="1" applyFont="1" applyFill="1" applyAlignment="1">
      <alignment horizontal="center" vertical="center" wrapText="1" readingOrder="1"/>
    </xf>
    <xf numFmtId="3" fontId="94" fillId="23" borderId="23" xfId="4" applyNumberFormat="1" applyFont="1" applyFill="1" applyBorder="1" applyAlignment="1">
      <alignment horizontal="center" vertical="center" wrapText="1" readingOrder="1"/>
    </xf>
    <xf numFmtId="3" fontId="94" fillId="23" borderId="34" xfId="4" applyNumberFormat="1" applyFont="1" applyFill="1" applyBorder="1" applyAlignment="1">
      <alignment horizontal="center" vertical="center" wrapText="1" readingOrder="1"/>
    </xf>
    <xf numFmtId="171" fontId="94" fillId="23" borderId="7" xfId="0" applyNumberFormat="1" applyFont="1" applyFill="1" applyBorder="1" applyAlignment="1">
      <alignment horizontal="center" vertical="center" wrapText="1" readingOrder="1"/>
    </xf>
    <xf numFmtId="171" fontId="94" fillId="23" borderId="0" xfId="0" applyNumberFormat="1" applyFont="1" applyFill="1" applyBorder="1" applyAlignment="1">
      <alignment horizontal="center" vertical="center" wrapText="1" readingOrder="1"/>
    </xf>
    <xf numFmtId="3" fontId="94" fillId="23" borderId="26" xfId="4" applyNumberFormat="1" applyFont="1" applyFill="1" applyBorder="1" applyAlignment="1">
      <alignment horizontal="center" vertical="center" wrapText="1" readingOrder="1"/>
    </xf>
    <xf numFmtId="3" fontId="94" fillId="23" borderId="43" xfId="4" applyNumberFormat="1" applyFont="1" applyFill="1" applyBorder="1" applyAlignment="1">
      <alignment horizontal="center" vertical="center" wrapText="1" readingOrder="1"/>
    </xf>
    <xf numFmtId="171" fontId="94" fillId="23" borderId="40" xfId="0" applyNumberFormat="1" applyFont="1" applyFill="1" applyBorder="1" applyAlignment="1">
      <alignment horizontal="center" vertical="center" wrapText="1" readingOrder="1"/>
    </xf>
    <xf numFmtId="171" fontId="94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0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0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10" fontId="88" fillId="35" borderId="7" xfId="0" applyNumberFormat="1" applyFont="1" applyFill="1" applyBorder="1" applyAlignment="1">
      <alignment horizontal="center" vertical="center" wrapText="1" readingOrder="1"/>
    </xf>
    <xf numFmtId="10" fontId="43" fillId="35" borderId="27" xfId="0" applyNumberFormat="1" applyFont="1" applyFill="1" applyBorder="1" applyAlignment="1">
      <alignment horizontal="center" vertical="center" wrapText="1" readingOrder="2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35" xfId="0" applyNumberFormat="1" applyFont="1" applyFill="1" applyBorder="1" applyAlignment="1">
      <alignment horizontal="center" vertical="center" wrapText="1"/>
    </xf>
    <xf numFmtId="3" fontId="65" fillId="26" borderId="41" xfId="0" applyNumberFormat="1" applyFont="1" applyFill="1" applyBorder="1" applyAlignment="1">
      <alignment horizontal="center" vertical="center" wrapText="1"/>
    </xf>
    <xf numFmtId="0" fontId="140" fillId="26" borderId="26" xfId="0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2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7" fillId="0" borderId="0" xfId="0" applyNumberFormat="1" applyFont="1"/>
    <xf numFmtId="166" fontId="7" fillId="0" borderId="0" xfId="10" applyNumberFormat="1" applyFont="1"/>
    <xf numFmtId="0" fontId="1" fillId="16" borderId="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98" fillId="0" borderId="0" xfId="0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98" fillId="0" borderId="92" xfId="0" applyFont="1" applyBorder="1" applyAlignment="1">
      <alignment horizontal="center" vertical="center"/>
    </xf>
    <xf numFmtId="3" fontId="98" fillId="0" borderId="92" xfId="0" applyNumberFormat="1" applyFont="1" applyBorder="1" applyAlignment="1">
      <alignment horizontal="center" vertical="center"/>
    </xf>
    <xf numFmtId="0" fontId="98" fillId="20" borderId="92" xfId="0" applyFont="1" applyFill="1" applyBorder="1" applyAlignment="1">
      <alignment horizontal="center" vertical="center"/>
    </xf>
    <xf numFmtId="3" fontId="98" fillId="20" borderId="92" xfId="0" applyNumberFormat="1" applyFont="1" applyFill="1" applyBorder="1" applyAlignment="1">
      <alignment horizontal="center" vertical="center" wrapText="1"/>
    </xf>
    <xf numFmtId="3" fontId="6" fillId="0" borderId="9" xfId="4" applyNumberFormat="1" applyFont="1" applyFill="1" applyBorder="1" applyAlignment="1">
      <alignment horizontal="center" vertical="center"/>
    </xf>
    <xf numFmtId="3" fontId="98" fillId="0" borderId="0" xfId="0" applyNumberFormat="1" applyFont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1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52" fillId="9" borderId="23" xfId="0" applyFont="1" applyFill="1" applyBorder="1" applyAlignment="1">
      <alignment horizontal="center" vertical="center" wrapText="1" readingOrder="2"/>
    </xf>
    <xf numFmtId="3" fontId="124" fillId="9" borderId="23" xfId="0" applyNumberFormat="1" applyFont="1" applyFill="1" applyBorder="1" applyAlignment="1">
      <alignment horizontal="center" vertical="center" wrapText="1" readingOrder="2"/>
    </xf>
    <xf numFmtId="10" fontId="88" fillId="35" borderId="22" xfId="0" applyNumberFormat="1" applyFont="1" applyFill="1" applyBorder="1" applyAlignment="1">
      <alignment horizontal="center" vertical="center" wrapText="1" readingOrder="1"/>
    </xf>
    <xf numFmtId="10" fontId="43" fillId="35" borderId="30" xfId="0" applyNumberFormat="1" applyFont="1" applyFill="1" applyBorder="1" applyAlignment="1">
      <alignment horizontal="center" vertical="center" wrapText="1" readingOrder="2"/>
    </xf>
    <xf numFmtId="0" fontId="52" fillId="9" borderId="40" xfId="0" applyFont="1" applyFill="1" applyBorder="1" applyAlignment="1">
      <alignment horizontal="center" vertical="center" wrapText="1" readingOrder="2"/>
    </xf>
    <xf numFmtId="10" fontId="88" fillId="35" borderId="40" xfId="0" applyNumberFormat="1" applyFont="1" applyFill="1" applyBorder="1" applyAlignment="1">
      <alignment horizontal="center" vertical="center" wrapText="1" readingOrder="1"/>
    </xf>
    <xf numFmtId="10" fontId="43" fillId="35" borderId="41" xfId="0" applyNumberFormat="1" applyFont="1" applyFill="1" applyBorder="1" applyAlignment="1">
      <alignment horizontal="center" vertical="center" wrapText="1" readingOrder="2"/>
    </xf>
    <xf numFmtId="3" fontId="98" fillId="17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left" vertical="center"/>
    </xf>
    <xf numFmtId="0" fontId="1" fillId="17" borderId="10" xfId="0" applyFont="1" applyFill="1" applyBorder="1" applyAlignment="1">
      <alignment horizontal="center" vertical="center" wrapText="1"/>
    </xf>
    <xf numFmtId="9" fontId="98" fillId="0" borderId="0" xfId="10" applyFont="1" applyAlignment="1">
      <alignment horizontal="center" vertical="center"/>
    </xf>
    <xf numFmtId="49" fontId="24" fillId="0" borderId="29" xfId="3" applyNumberFormat="1" applyFont="1" applyBorder="1" applyAlignment="1">
      <alignment horizontal="center" vertical="center"/>
    </xf>
    <xf numFmtId="0" fontId="142" fillId="0" borderId="9" xfId="0" applyFont="1" applyFill="1" applyBorder="1" applyAlignment="1">
      <alignment horizontal="center" vertical="center"/>
    </xf>
    <xf numFmtId="0" fontId="142" fillId="0" borderId="10" xfId="0" applyFont="1" applyFill="1" applyBorder="1" applyAlignment="1">
      <alignment horizontal="center" vertical="center"/>
    </xf>
    <xf numFmtId="2" fontId="142" fillId="0" borderId="21" xfId="0" applyNumberFormat="1" applyFont="1" applyFill="1" applyBorder="1" applyAlignment="1">
      <alignment horizontal="center" vertical="center"/>
    </xf>
    <xf numFmtId="0" fontId="143" fillId="0" borderId="10" xfId="13" applyNumberFormat="1" applyFont="1" applyFill="1" applyBorder="1" applyAlignment="1">
      <alignment horizontal="center" vertical="center" wrapText="1"/>
    </xf>
    <xf numFmtId="0" fontId="144" fillId="0" borderId="0" xfId="0" applyFont="1" applyFill="1" applyBorder="1" applyAlignment="1">
      <alignment horizontal="center" vertical="center"/>
    </xf>
    <xf numFmtId="10" fontId="144" fillId="0" borderId="0" xfId="0" applyNumberFormat="1" applyFont="1" applyFill="1" applyBorder="1" applyAlignment="1">
      <alignment horizontal="center" vertical="center"/>
    </xf>
    <xf numFmtId="0" fontId="112" fillId="19" borderId="92" xfId="0" applyFont="1" applyFill="1" applyBorder="1" applyAlignment="1">
      <alignment horizontal="center" vertical="center" wrapText="1"/>
    </xf>
    <xf numFmtId="3" fontId="112" fillId="19" borderId="92" xfId="0" applyNumberFormat="1" applyFont="1" applyFill="1" applyBorder="1" applyAlignment="1">
      <alignment horizontal="center" vertical="center" wrapText="1"/>
    </xf>
    <xf numFmtId="3" fontId="144" fillId="0" borderId="0" xfId="0" applyNumberFormat="1" applyFont="1" applyFill="1" applyBorder="1" applyAlignment="1">
      <alignment horizontal="center" vertical="center"/>
    </xf>
    <xf numFmtId="3" fontId="144" fillId="0" borderId="0" xfId="4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9" fillId="34" borderId="23" xfId="0" applyFont="1" applyFill="1" applyBorder="1" applyAlignment="1">
      <alignment horizontal="center" vertical="center" wrapText="1" readingOrder="2"/>
    </xf>
    <xf numFmtId="0" fontId="129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43" fillId="9" borderId="93" xfId="0" applyFont="1" applyFill="1" applyBorder="1" applyAlignment="1">
      <alignment horizontal="center" vertical="center" wrapText="1" readingOrder="2"/>
    </xf>
    <xf numFmtId="0" fontId="43" fillId="9" borderId="41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4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67" fillId="34" borderId="40" xfId="0" applyFont="1" applyFill="1" applyBorder="1" applyAlignment="1">
      <alignment horizontal="center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2" fillId="11" borderId="7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4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0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0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7" xfId="0" applyFont="1" applyFill="1" applyBorder="1" applyAlignment="1">
      <alignment horizontal="center" vertical="center" wrapText="1" readingOrder="2"/>
    </xf>
    <xf numFmtId="0" fontId="9" fillId="26" borderId="5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0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5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43" fillId="26" borderId="36" xfId="0" applyFont="1" applyFill="1" applyBorder="1" applyAlignment="1">
      <alignment horizontal="center" vertical="center" wrapText="1" readingOrder="2"/>
    </xf>
    <xf numFmtId="0" fontId="87" fillId="0" borderId="26" xfId="0" applyFont="1" applyBorder="1" applyAlignment="1">
      <alignment horizontal="center" vertical="center" wrapText="1" readingOrder="2"/>
    </xf>
    <xf numFmtId="0" fontId="59" fillId="26" borderId="33" xfId="0" applyFont="1" applyFill="1" applyBorder="1" applyAlignment="1">
      <alignment horizontal="center" vertical="center" wrapText="1" readingOrder="2"/>
    </xf>
    <xf numFmtId="0" fontId="59" fillId="26" borderId="43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7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7" xfId="0" applyFont="1" applyFill="1" applyBorder="1" applyAlignment="1">
      <alignment horizontal="center" vertical="center" wrapText="1"/>
    </xf>
    <xf numFmtId="0" fontId="23" fillId="6" borderId="38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98" fillId="0" borderId="20" xfId="0" applyFont="1" applyBorder="1" applyAlignment="1">
      <alignment horizontal="left" vertical="top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50" fillId="27" borderId="35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center" vertical="center" wrapText="1" readingOrder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76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83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26" borderId="40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43" fillId="26" borderId="23" xfId="0" applyFont="1" applyFill="1" applyBorder="1" applyAlignment="1">
      <alignment horizontal="center" vertical="center" wrapText="1" readingOrder="2"/>
    </xf>
    <xf numFmtId="0" fontId="99" fillId="11" borderId="65" xfId="13" applyFont="1" applyFill="1" applyBorder="1" applyAlignment="1">
      <alignment horizontal="center" vertical="center" wrapText="1"/>
    </xf>
    <xf numFmtId="0" fontId="99" fillId="11" borderId="66" xfId="13" applyFont="1" applyFill="1" applyBorder="1" applyAlignment="1">
      <alignment horizontal="center" vertical="center" wrapText="1"/>
    </xf>
    <xf numFmtId="0" fontId="99" fillId="11" borderId="90" xfId="13" applyFont="1" applyFill="1" applyBorder="1" applyAlignment="1">
      <alignment horizontal="center" vertical="center" wrapText="1"/>
    </xf>
    <xf numFmtId="0" fontId="99" fillId="11" borderId="91" xfId="13" applyFont="1" applyFill="1" applyBorder="1" applyAlignment="1">
      <alignment horizontal="center" vertical="center" wrapText="1"/>
    </xf>
    <xf numFmtId="0" fontId="99" fillId="11" borderId="88" xfId="13" applyFont="1" applyFill="1" applyBorder="1" applyAlignment="1">
      <alignment horizontal="center" vertical="center" wrapText="1"/>
    </xf>
    <xf numFmtId="0" fontId="99" fillId="11" borderId="8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6" fillId="25" borderId="20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0" borderId="65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42" borderId="21" xfId="0" applyFont="1" applyFill="1" applyBorder="1" applyAlignment="1">
      <alignment horizontal="center" vertical="center" wrapText="1"/>
    </xf>
    <xf numFmtId="0" fontId="98" fillId="42" borderId="66" xfId="0" applyFont="1" applyFill="1" applyBorder="1" applyAlignment="1">
      <alignment horizontal="center" vertical="center" wrapText="1"/>
    </xf>
    <xf numFmtId="0" fontId="15" fillId="0" borderId="20" xfId="13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42" borderId="21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21" xfId="0" applyFont="1" applyFill="1" applyBorder="1" applyAlignment="1">
      <alignment horizontal="center" vertical="center" wrapText="1"/>
    </xf>
    <xf numFmtId="0" fontId="98" fillId="0" borderId="66" xfId="0" applyFont="1" applyFill="1" applyBorder="1" applyAlignment="1">
      <alignment horizontal="center" vertical="center" wrapText="1"/>
    </xf>
    <xf numFmtId="0" fontId="98" fillId="42" borderId="65" xfId="13" applyFont="1" applyFill="1" applyBorder="1" applyAlignment="1">
      <alignment horizontal="center" vertical="center" wrapText="1"/>
    </xf>
    <xf numFmtId="0" fontId="98" fillId="0" borderId="21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23" xfId="0" applyFont="1" applyFill="1" applyBorder="1" applyAlignment="1">
      <alignment horizontal="center" vertical="center" wrapText="1" readingOrder="2"/>
    </xf>
    <xf numFmtId="0" fontId="98" fillId="3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9" fillId="4" borderId="9" xfId="18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2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28" fillId="25" borderId="72" xfId="0" applyFont="1" applyFill="1" applyBorder="1" applyAlignment="1">
      <alignment horizontal="center" vertical="center" wrapText="1" readingOrder="2"/>
    </xf>
    <xf numFmtId="0" fontId="28" fillId="25" borderId="69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4" xfId="0" applyFont="1" applyFill="1" applyBorder="1" applyAlignment="1">
      <alignment horizontal="center" vertical="center"/>
    </xf>
    <xf numFmtId="0" fontId="99" fillId="10" borderId="9" xfId="0" applyFont="1" applyFill="1" applyBorder="1" applyAlignment="1">
      <alignment horizontal="center" vertical="center"/>
    </xf>
    <xf numFmtId="0" fontId="99" fillId="10" borderId="61" xfId="0" applyFont="1" applyFill="1" applyBorder="1" applyAlignment="1">
      <alignment horizontal="center" vertical="center"/>
    </xf>
    <xf numFmtId="0" fontId="98" fillId="10" borderId="64" xfId="0" applyFont="1" applyFill="1" applyBorder="1" applyAlignment="1">
      <alignment horizontal="center" vertical="center" wrapText="1"/>
    </xf>
    <xf numFmtId="0" fontId="98" fillId="23" borderId="61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/>
    </xf>
    <xf numFmtId="0" fontId="99" fillId="23" borderId="64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1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1" xfId="0" applyFont="1" applyFill="1" applyBorder="1" applyAlignment="1">
      <alignment horizontal="center" vertical="center" wrapText="1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5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3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09" fillId="11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22" borderId="77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0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7" xfId="0" applyFont="1" applyFill="1" applyBorder="1" applyAlignment="1">
      <alignment horizontal="center" vertical="center" wrapText="1" readingOrder="2"/>
    </xf>
    <xf numFmtId="0" fontId="55" fillId="23" borderId="54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FABE58"/>
      <color rgb="FF74ACC2"/>
      <color rgb="FF94BFD0"/>
      <color rgb="FFB2B2B2"/>
      <color rgb="FFC7D3A5"/>
      <color rgb="FF2E75B6"/>
      <color rgb="FF5B9BD5"/>
      <color rgb="FFED833B"/>
      <color rgb="FF71AAC1"/>
      <color rgb="FFDCE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4.5025881018223076E-3"/>
                  <c:y val="-5.669247787610798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-4.50258810182239E-3"/>
                  <c:y val="-7.75934119960668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1.4664761553588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2.2720343189390679E-3"/>
                  <c:y val="-8.228244837758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2.2305537828830745E-3"/>
                  <c:y val="-8.37174287118980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2.7498156342182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35215370.890900344</c:v>
                </c:pt>
                <c:pt idx="1">
                  <c:v>49292415.588810511</c:v>
                </c:pt>
                <c:pt idx="2">
                  <c:v>62810257.977129802</c:v>
                </c:pt>
                <c:pt idx="3">
                  <c:v>91216489.123361424</c:v>
                </c:pt>
                <c:pt idx="4">
                  <c:v>85986151.258718625</c:v>
                </c:pt>
                <c:pt idx="5">
                  <c:v>78655544.340009898</c:v>
                </c:pt>
                <c:pt idx="6">
                  <c:v>72312587.344178945</c:v>
                </c:pt>
                <c:pt idx="7">
                  <c:v>70175737.088419512</c:v>
                </c:pt>
                <c:pt idx="8">
                  <c:v>78402433.825740427</c:v>
                </c:pt>
                <c:pt idx="9">
                  <c:v>65835775.257653601</c:v>
                </c:pt>
                <c:pt idx="10">
                  <c:v>69114645.223461747</c:v>
                </c:pt>
                <c:pt idx="11">
                  <c:v>72418800.077014521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35215370.890900344</c:v>
                </c:pt>
                <c:pt idx="1">
                  <c:v>49292415.588810511</c:v>
                </c:pt>
                <c:pt idx="2">
                  <c:v>62810257.977129802</c:v>
                </c:pt>
                <c:pt idx="3">
                  <c:v>91216489.123361424</c:v>
                </c:pt>
                <c:pt idx="4">
                  <c:v>85986151.258718625</c:v>
                </c:pt>
                <c:pt idx="5">
                  <c:v>78655544.340009898</c:v>
                </c:pt>
                <c:pt idx="6">
                  <c:v>72312587.344178945</c:v>
                </c:pt>
                <c:pt idx="7">
                  <c:v>70175737.088419512</c:v>
                </c:pt>
                <c:pt idx="8">
                  <c:v>78402433.825740427</c:v>
                </c:pt>
                <c:pt idx="9">
                  <c:v>65835775.257653601</c:v>
                </c:pt>
                <c:pt idx="10">
                  <c:v>69114645.223461747</c:v>
                </c:pt>
                <c:pt idx="11">
                  <c:v>72418800.077014521</c:v>
                </c:pt>
                <c:pt idx="12">
                  <c:v>68554893.44297868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26167007.140272956</c:v>
                </c:pt>
                <c:pt idx="1">
                  <c:v>37263751.642979875</c:v>
                </c:pt>
                <c:pt idx="2">
                  <c:v>47855431.329064965</c:v>
                </c:pt>
                <c:pt idx="3">
                  <c:v>72133442.38274917</c:v>
                </c:pt>
                <c:pt idx="4">
                  <c:v>66494107.512178592</c:v>
                </c:pt>
                <c:pt idx="5">
                  <c:v>60267587.020760849</c:v>
                </c:pt>
                <c:pt idx="6">
                  <c:v>54495743.693212703</c:v>
                </c:pt>
                <c:pt idx="7">
                  <c:v>52532347.434600525</c:v>
                </c:pt>
                <c:pt idx="8">
                  <c:v>58137512.211212866</c:v>
                </c:pt>
                <c:pt idx="9">
                  <c:v>46821032.78252472</c:v>
                </c:pt>
                <c:pt idx="10">
                  <c:v>50282936.111426808</c:v>
                </c:pt>
                <c:pt idx="11">
                  <c:v>53327335.267965078</c:v>
                </c:pt>
                <c:pt idx="12">
                  <c:v>49789043.058598891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8986869.1287580878</c:v>
                </c:pt>
                <c:pt idx="1">
                  <c:v>11961388.582896825</c:v>
                </c:pt>
                <c:pt idx="2">
                  <c:v>14887322.900131032</c:v>
                </c:pt>
                <c:pt idx="3">
                  <c:v>19009214.475108568</c:v>
                </c:pt>
                <c:pt idx="4">
                  <c:v>19416137.501005381</c:v>
                </c:pt>
                <c:pt idx="5">
                  <c:v>18305366.992102958</c:v>
                </c:pt>
                <c:pt idx="6">
                  <c:v>17739639.033352073</c:v>
                </c:pt>
                <c:pt idx="7">
                  <c:v>17567327.497707222</c:v>
                </c:pt>
                <c:pt idx="8">
                  <c:v>20188816.409876633</c:v>
                </c:pt>
                <c:pt idx="9">
                  <c:v>18939619.34911577</c:v>
                </c:pt>
                <c:pt idx="10">
                  <c:v>18753594.533001352</c:v>
                </c:pt>
                <c:pt idx="11">
                  <c:v>19013508.788960919</c:v>
                </c:pt>
                <c:pt idx="12">
                  <c:v>18689643.669840619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34341831730766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188737664.20500004</c:v>
                </c:pt>
                <c:pt idx="1">
                  <c:v>271707022.19950002</c:v>
                </c:pt>
                <c:pt idx="2">
                  <c:v>213531225.98999998</c:v>
                </c:pt>
                <c:pt idx="3">
                  <c:v>309094765.59799999</c:v>
                </c:pt>
                <c:pt idx="4">
                  <c:v>265447958.52699995</c:v>
                </c:pt>
                <c:pt idx="5">
                  <c:v>230658813.87900007</c:v>
                </c:pt>
                <c:pt idx="6">
                  <c:v>228387578.27700001</c:v>
                </c:pt>
                <c:pt idx="7">
                  <c:v>164205578.609</c:v>
                </c:pt>
                <c:pt idx="8">
                  <c:v>402665839.83999997</c:v>
                </c:pt>
                <c:pt idx="9">
                  <c:v>258269984.69399998</c:v>
                </c:pt>
                <c:pt idx="10">
                  <c:v>267312862.04899991</c:v>
                </c:pt>
                <c:pt idx="11">
                  <c:v>197258120.22699997</c:v>
                </c:pt>
                <c:pt idx="12">
                  <c:v>122657042.82699993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120471970.1895</c:v>
                </c:pt>
                <c:pt idx="1">
                  <c:v>199679523.37600002</c:v>
                </c:pt>
                <c:pt idx="2">
                  <c:v>161913987.28749999</c:v>
                </c:pt>
                <c:pt idx="3">
                  <c:v>243643017.11250001</c:v>
                </c:pt>
                <c:pt idx="4">
                  <c:v>198435458.347</c:v>
                </c:pt>
                <c:pt idx="5">
                  <c:v>159047466.81550002</c:v>
                </c:pt>
                <c:pt idx="6">
                  <c:v>166338145.68650001</c:v>
                </c:pt>
                <c:pt idx="7">
                  <c:v>123637145.91499999</c:v>
                </c:pt>
                <c:pt idx="8">
                  <c:v>322762706.93650001</c:v>
                </c:pt>
                <c:pt idx="9">
                  <c:v>206652515.65000001</c:v>
                </c:pt>
                <c:pt idx="10">
                  <c:v>183419589.21000001</c:v>
                </c:pt>
                <c:pt idx="11">
                  <c:v>97361086.576499999</c:v>
                </c:pt>
                <c:pt idx="12">
                  <c:v>55149966.7205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68265694.015500024</c:v>
                </c:pt>
                <c:pt idx="1">
                  <c:v>72027498.823500007</c:v>
                </c:pt>
                <c:pt idx="2">
                  <c:v>51617238.702499971</c:v>
                </c:pt>
                <c:pt idx="3">
                  <c:v>65451748.4855</c:v>
                </c:pt>
                <c:pt idx="4">
                  <c:v>67012500.17999994</c:v>
                </c:pt>
                <c:pt idx="5">
                  <c:v>71611347.063500032</c:v>
                </c:pt>
                <c:pt idx="6">
                  <c:v>62049432.590499997</c:v>
                </c:pt>
                <c:pt idx="7">
                  <c:v>40568432.694000013</c:v>
                </c:pt>
                <c:pt idx="8">
                  <c:v>79903132.903500006</c:v>
                </c:pt>
                <c:pt idx="9">
                  <c:v>51617469.04399997</c:v>
                </c:pt>
                <c:pt idx="10">
                  <c:v>83893272.838999912</c:v>
                </c:pt>
                <c:pt idx="11">
                  <c:v>99897033.65049997</c:v>
                </c:pt>
                <c:pt idx="12">
                  <c:v>67507076.10649994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9-4D27-8DF2-65BF62DED8DF}"/>
                </c:ext>
              </c:extLst>
            </c:dLbl>
            <c:dLbl>
              <c:idx val="1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9-4EB6-A871-FD5CE0DDE66C}"/>
                </c:ext>
              </c:extLst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4-47AB-8740-89D33D8E8D9C}"/>
                </c:ext>
              </c:extLst>
            </c:dLbl>
            <c:dLbl>
              <c:idx val="3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9-4D27-8DF2-65BF62DED8DF}"/>
                </c:ext>
              </c:extLst>
            </c:dLbl>
            <c:dLbl>
              <c:idx val="5"/>
              <c:layout>
                <c:manualLayout>
                  <c:x val="-2.0376926092331816E-2"/>
                  <c:y val="-1.8402731976139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4-47AB-8740-89D33D8E8D9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9-4D27-8DF2-65BF62DED8DF}"/>
                </c:ext>
              </c:extLst>
            </c:dLbl>
            <c:dLbl>
              <c:idx val="7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C69-4EB6-A871-FD5CE0DDE66C}"/>
                </c:ext>
              </c:extLst>
            </c:dLbl>
            <c:dLbl>
              <c:idx val="8"/>
              <c:layout>
                <c:manualLayout>
                  <c:x val="-8.2798872580302066E-2"/>
                  <c:y val="-3.7496604938271602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6.2532541285971216E-2"/>
                  <c:y val="-0.10262175907605273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3.3802128878569489E-2"/>
                  <c:y val="9.1453487519969442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 rtl="1"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'سرمایه گذار خارجی'!$AA$1:$AM$1</c:f>
              <c:strCache>
                <c:ptCount val="13"/>
                <c:pt idx="0">
                  <c:v>فروردین
99</c:v>
                </c:pt>
                <c:pt idx="1">
                  <c:v>اردیبهشت
99</c:v>
                </c:pt>
                <c:pt idx="2">
                  <c:v>خرداد
99</c:v>
                </c:pt>
                <c:pt idx="3">
                  <c:v>تیر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1399</c:v>
                </c:pt>
                <c:pt idx="7">
                  <c:v>آبان
1399</c:v>
                </c:pt>
                <c:pt idx="8">
                  <c:v>آذر
1399</c:v>
                </c:pt>
                <c:pt idx="9">
                  <c:v>دی
1399</c:v>
                </c:pt>
                <c:pt idx="10">
                  <c:v>بهمن
1399</c:v>
                </c:pt>
                <c:pt idx="11">
                  <c:v>اسفند
1399</c:v>
                </c:pt>
                <c:pt idx="12">
                  <c:v>فروردین
1400</c:v>
                </c:pt>
              </c:strCache>
            </c:strRef>
          </c:cat>
          <c:val>
            <c:numRef>
              <c:f>'سرمایه گذار خارجی'!$AA$5:$AM$5</c:f>
              <c:numCache>
                <c:formatCode>#,##0</c:formatCode>
                <c:ptCount val="13"/>
                <c:pt idx="0">
                  <c:v>29622</c:v>
                </c:pt>
                <c:pt idx="1">
                  <c:v>35074</c:v>
                </c:pt>
                <c:pt idx="2">
                  <c:v>37423</c:v>
                </c:pt>
                <c:pt idx="3">
                  <c:v>44732</c:v>
                </c:pt>
                <c:pt idx="4">
                  <c:v>45895</c:v>
                </c:pt>
                <c:pt idx="5">
                  <c:v>44278</c:v>
                </c:pt>
                <c:pt idx="6">
                  <c:v>39291</c:v>
                </c:pt>
                <c:pt idx="7">
                  <c:v>41432</c:v>
                </c:pt>
                <c:pt idx="8">
                  <c:v>46987</c:v>
                </c:pt>
                <c:pt idx="9">
                  <c:v>48518</c:v>
                </c:pt>
                <c:pt idx="10">
                  <c:v>46403</c:v>
                </c:pt>
                <c:pt idx="11">
                  <c:v>47699</c:v>
                </c:pt>
                <c:pt idx="12">
                  <c:v>47032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2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5974980291844838"/>
          <c:h val="0.755438342258334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-2.75296607997848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-3.261007044866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33759363.098660618</c:v>
                </c:pt>
                <c:pt idx="1">
                  <c:v>47451690.913838282</c:v>
                </c:pt>
                <c:pt idx="2">
                  <c:v>60821295.052117012</c:v>
                </c:pt>
                <c:pt idx="3">
                  <c:v>89443157.86376223</c:v>
                </c:pt>
                <c:pt idx="4">
                  <c:v>83925803.88897945</c:v>
                </c:pt>
                <c:pt idx="5">
                  <c:v>76105554.46958968</c:v>
                </c:pt>
                <c:pt idx="6">
                  <c:v>69746771.664170817</c:v>
                </c:pt>
                <c:pt idx="7">
                  <c:v>67523528.687211707</c:v>
                </c:pt>
                <c:pt idx="8">
                  <c:v>75495706.839811608</c:v>
                </c:pt>
                <c:pt idx="9">
                  <c:v>62759981.652667403</c:v>
                </c:pt>
                <c:pt idx="10">
                  <c:v>65857948.781593852</c:v>
                </c:pt>
                <c:pt idx="11">
                  <c:v>68996946.581834733</c:v>
                </c:pt>
                <c:pt idx="12">
                  <c:v>64998776.915652305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25930151.8425637</c:v>
                </c:pt>
                <c:pt idx="1">
                  <c:v>37003258.296182096</c:v>
                </c:pt>
                <c:pt idx="2">
                  <c:v>47567387.750544906</c:v>
                </c:pt>
                <c:pt idx="3">
                  <c:v>71817861.905779496</c:v>
                </c:pt>
                <c:pt idx="4">
                  <c:v>66155973.358450606</c:v>
                </c:pt>
                <c:pt idx="5">
                  <c:v>59769369.266968802</c:v>
                </c:pt>
                <c:pt idx="6">
                  <c:v>53962342.559587196</c:v>
                </c:pt>
                <c:pt idx="7">
                  <c:v>52017659.560308002</c:v>
                </c:pt>
                <c:pt idx="8">
                  <c:v>57480367.692693904</c:v>
                </c:pt>
                <c:pt idx="9">
                  <c:v>46240998.048317403</c:v>
                </c:pt>
                <c:pt idx="10">
                  <c:v>49599828.609530002</c:v>
                </c:pt>
                <c:pt idx="11">
                  <c:v>52547643.270523503</c:v>
                </c:pt>
                <c:pt idx="12">
                  <c:v>49000520.697439499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7829211.2560969191</c:v>
                </c:pt>
                <c:pt idx="1">
                  <c:v>10448432.61765619</c:v>
                </c:pt>
                <c:pt idx="2">
                  <c:v>13253907.301572109</c:v>
                </c:pt>
                <c:pt idx="3">
                  <c:v>17625295.957982741</c:v>
                </c:pt>
                <c:pt idx="4">
                  <c:v>17769830.53052884</c:v>
                </c:pt>
                <c:pt idx="5">
                  <c:v>16336185.202620881</c:v>
                </c:pt>
                <c:pt idx="6">
                  <c:v>15784429.104583621</c:v>
                </c:pt>
                <c:pt idx="7">
                  <c:v>15505869.126903709</c:v>
                </c:pt>
                <c:pt idx="8">
                  <c:v>18015339.1471177</c:v>
                </c:pt>
                <c:pt idx="9">
                  <c:v>16518983.604350001</c:v>
                </c:pt>
                <c:pt idx="10">
                  <c:v>16258120.172063852</c:v>
                </c:pt>
                <c:pt idx="11">
                  <c:v>16449303.311311228</c:v>
                </c:pt>
                <c:pt idx="12">
                  <c:v>15998256.218212808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92878096120338"/>
          <c:y val="0.13894962023033391"/>
          <c:w val="0.86234826529036812"/>
          <c:h val="0.6329970015940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14714537.1428806</c:v>
                </c:pt>
                <c:pt idx="1">
                  <c:v>21556621.8715204</c:v>
                </c:pt>
                <c:pt idx="2">
                  <c:v>27957126.8189454</c:v>
                </c:pt>
                <c:pt idx="3">
                  <c:v>40261045.076450899</c:v>
                </c:pt>
                <c:pt idx="4">
                  <c:v>35746344.075695403</c:v>
                </c:pt>
                <c:pt idx="5">
                  <c:v>33874039.503508203</c:v>
                </c:pt>
                <c:pt idx="6">
                  <c:v>27775833.7480556</c:v>
                </c:pt>
                <c:pt idx="7">
                  <c:v>27147070.600238401</c:v>
                </c:pt>
                <c:pt idx="8">
                  <c:v>29997418.658767901</c:v>
                </c:pt>
                <c:pt idx="9">
                  <c:v>23601157.879956301</c:v>
                </c:pt>
                <c:pt idx="10">
                  <c:v>25740482.173261099</c:v>
                </c:pt>
                <c:pt idx="11">
                  <c:v>27592480.755152602</c:v>
                </c:pt>
                <c:pt idx="12">
                  <c:v>25526999.6158721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11215614.6996831</c:v>
                </c:pt>
                <c:pt idx="1">
                  <c:v>15446636.4246617</c:v>
                </c:pt>
                <c:pt idx="2">
                  <c:v>19610260.931599502</c:v>
                </c:pt>
                <c:pt idx="3">
                  <c:v>31556816.8293286</c:v>
                </c:pt>
                <c:pt idx="4">
                  <c:v>30409629.2827552</c:v>
                </c:pt>
                <c:pt idx="5">
                  <c:v>25895329.763460599</c:v>
                </c:pt>
                <c:pt idx="6">
                  <c:v>26186508.8115316</c:v>
                </c:pt>
                <c:pt idx="7">
                  <c:v>24870588.9600696</c:v>
                </c:pt>
                <c:pt idx="8">
                  <c:v>27482949.033925999</c:v>
                </c:pt>
                <c:pt idx="9">
                  <c:v>22639840.168361101</c:v>
                </c:pt>
                <c:pt idx="10">
                  <c:v>23859346.4362689</c:v>
                </c:pt>
                <c:pt idx="11">
                  <c:v>24955162.515370902</c:v>
                </c:pt>
                <c:pt idx="12">
                  <c:v>23473521.081567399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25930151.8425637</c:v>
                </c:pt>
                <c:pt idx="1">
                  <c:v>37003258.296182096</c:v>
                </c:pt>
                <c:pt idx="2">
                  <c:v>47567387.750544906</c:v>
                </c:pt>
                <c:pt idx="3">
                  <c:v>71817861.905779496</c:v>
                </c:pt>
                <c:pt idx="4">
                  <c:v>66155973.358450606</c:v>
                </c:pt>
                <c:pt idx="5">
                  <c:v>59769369.266968802</c:v>
                </c:pt>
                <c:pt idx="6">
                  <c:v>53962342.559587196</c:v>
                </c:pt>
                <c:pt idx="7">
                  <c:v>52017659.560308002</c:v>
                </c:pt>
                <c:pt idx="8">
                  <c:v>57480367.692693904</c:v>
                </c:pt>
                <c:pt idx="9">
                  <c:v>46240998.048317403</c:v>
                </c:pt>
                <c:pt idx="10">
                  <c:v>49599828.609530002</c:v>
                </c:pt>
                <c:pt idx="11">
                  <c:v>52547643.270523503</c:v>
                </c:pt>
                <c:pt idx="12">
                  <c:v>49000520.697439499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ax val="10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8464"/>
        <c:crosses val="autoZero"/>
        <c:crossBetween val="between"/>
        <c:majorUnit val="20000000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4424627900110459"/>
          <c:w val="0.8788639712536418"/>
          <c:h val="0.76649319033670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1129595.7590000001</c:v>
                </c:pt>
                <c:pt idx="1">
                  <c:v>1634905.0730000001</c:v>
                </c:pt>
                <c:pt idx="2">
                  <c:v>2024835.091</c:v>
                </c:pt>
                <c:pt idx="3">
                  <c:v>2646692.1085000001</c:v>
                </c:pt>
                <c:pt idx="4">
                  <c:v>3072798.2105</c:v>
                </c:pt>
                <c:pt idx="5">
                  <c:v>3221066.3325</c:v>
                </c:pt>
                <c:pt idx="6">
                  <c:v>4096010.3999712099</c:v>
                </c:pt>
                <c:pt idx="7">
                  <c:v>4069918.16214725</c:v>
                </c:pt>
                <c:pt idx="8">
                  <c:v>4976522.4620107301</c:v>
                </c:pt>
                <c:pt idx="9">
                  <c:v>4643823.8020583903</c:v>
                </c:pt>
                <c:pt idx="10">
                  <c:v>4603798.7802557303</c:v>
                </c:pt>
                <c:pt idx="11">
                  <c:v>4574352.9776901696</c:v>
                </c:pt>
                <c:pt idx="12">
                  <c:v>4599356.6039180001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4275564.5425738897</c:v>
                </c:pt>
                <c:pt idx="1">
                  <c:v>5380347.02725079</c:v>
                </c:pt>
                <c:pt idx="2">
                  <c:v>7284796.34658626</c:v>
                </c:pt>
                <c:pt idx="3">
                  <c:v>9991905.4343786892</c:v>
                </c:pt>
                <c:pt idx="4">
                  <c:v>9150324.3236299995</c:v>
                </c:pt>
                <c:pt idx="5">
                  <c:v>8276771.4746883903</c:v>
                </c:pt>
                <c:pt idx="6">
                  <c:v>7274947.0812131902</c:v>
                </c:pt>
                <c:pt idx="7">
                  <c:v>7253077.6877780501</c:v>
                </c:pt>
                <c:pt idx="8">
                  <c:v>8456382.3266174309</c:v>
                </c:pt>
                <c:pt idx="9">
                  <c:v>7326520.24602836</c:v>
                </c:pt>
                <c:pt idx="10">
                  <c:v>7444597.5204484202</c:v>
                </c:pt>
                <c:pt idx="11">
                  <c:v>7744569.0903286403</c:v>
                </c:pt>
                <c:pt idx="12">
                  <c:v>7488648.6818130296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2407421.3655230301</c:v>
                </c:pt>
                <c:pt idx="1">
                  <c:v>3413521.7474054</c:v>
                </c:pt>
                <c:pt idx="2">
                  <c:v>3921146.9969858499</c:v>
                </c:pt>
                <c:pt idx="3">
                  <c:v>4957382.5847040499</c:v>
                </c:pt>
                <c:pt idx="4">
                  <c:v>5514684.2544988403</c:v>
                </c:pt>
                <c:pt idx="5">
                  <c:v>4807843.3432324901</c:v>
                </c:pt>
                <c:pt idx="6">
                  <c:v>4382715.0485992199</c:v>
                </c:pt>
                <c:pt idx="7">
                  <c:v>4153499.2271784102</c:v>
                </c:pt>
                <c:pt idx="8">
                  <c:v>4552467.0477335397</c:v>
                </c:pt>
                <c:pt idx="9">
                  <c:v>4519040.2223072499</c:v>
                </c:pt>
                <c:pt idx="10">
                  <c:v>4180478.7350797001</c:v>
                </c:pt>
                <c:pt idx="11">
                  <c:v>4101784.8291124199</c:v>
                </c:pt>
                <c:pt idx="12">
                  <c:v>3881354.5183017799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16629.589</c:v>
                </c:pt>
                <c:pt idx="1">
                  <c:v>19658.77</c:v>
                </c:pt>
                <c:pt idx="2">
                  <c:v>23128.866999999998</c:v>
                </c:pt>
                <c:pt idx="3">
                  <c:v>29315.830399999999</c:v>
                </c:pt>
                <c:pt idx="4">
                  <c:v>32023.741900000001</c:v>
                </c:pt>
                <c:pt idx="5">
                  <c:v>30504.052199999998</c:v>
                </c:pt>
                <c:pt idx="6">
                  <c:v>30756.574799999999</c:v>
                </c:pt>
                <c:pt idx="7">
                  <c:v>29374.049800000001</c:v>
                </c:pt>
                <c:pt idx="8">
                  <c:v>29967.310755999999</c:v>
                </c:pt>
                <c:pt idx="9">
                  <c:v>29599.333955999999</c:v>
                </c:pt>
                <c:pt idx="10">
                  <c:v>29245.136279999999</c:v>
                </c:pt>
                <c:pt idx="11">
                  <c:v>28596.41418</c:v>
                </c:pt>
                <c:pt idx="12">
                  <c:v>28896.41418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7829211.2560969191</c:v>
                </c:pt>
                <c:pt idx="1">
                  <c:v>10448432.61765619</c:v>
                </c:pt>
                <c:pt idx="2">
                  <c:v>13253907.301572109</c:v>
                </c:pt>
                <c:pt idx="3">
                  <c:v>17625295.957982741</c:v>
                </c:pt>
                <c:pt idx="4">
                  <c:v>17769830.53052884</c:v>
                </c:pt>
                <c:pt idx="5">
                  <c:v>16336185.202620881</c:v>
                </c:pt>
                <c:pt idx="6">
                  <c:v>15784429.104583621</c:v>
                </c:pt>
                <c:pt idx="7">
                  <c:v>15505869.126903709</c:v>
                </c:pt>
                <c:pt idx="8">
                  <c:v>18015339.1471177</c:v>
                </c:pt>
                <c:pt idx="9">
                  <c:v>16518983.604350001</c:v>
                </c:pt>
                <c:pt idx="10">
                  <c:v>16258120.172063852</c:v>
                </c:pt>
                <c:pt idx="11">
                  <c:v>16449303.311311228</c:v>
                </c:pt>
                <c:pt idx="12">
                  <c:v>15998256.218212808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2366853998581"/>
          <c:y val="0.10631264516139413"/>
          <c:w val="0.56021173737683316"/>
          <c:h val="0.15805546683743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بيمه وصندوق بازنشستگي به جزتامين اجتماعي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0.19741660443358588</c:v>
                </c:pt>
                <c:pt idx="1">
                  <c:v>2.5599963218220199E-2</c:v>
                </c:pt>
                <c:pt idx="2">
                  <c:v>2.65416590768104E-2</c:v>
                </c:pt>
                <c:pt idx="3">
                  <c:v>3.3224084139532602E-2</c:v>
                </c:pt>
                <c:pt idx="4">
                  <c:v>5.0749733935126502E-2</c:v>
                </c:pt>
                <c:pt idx="5">
                  <c:v>6.8409182581545394E-2</c:v>
                </c:pt>
                <c:pt idx="6">
                  <c:v>7.3979465782366305E-2</c:v>
                </c:pt>
                <c:pt idx="7">
                  <c:v>7.8874527916023604E-2</c:v>
                </c:pt>
                <c:pt idx="8">
                  <c:v>8.7212312624838306E-2</c:v>
                </c:pt>
                <c:pt idx="9">
                  <c:v>0.15294626086795901</c:v>
                </c:pt>
                <c:pt idx="10">
                  <c:v>0.20504620542399099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25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مخابرات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بانكها و موسسات اعتباري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0.1635144434751975</c:v>
                </c:pt>
                <c:pt idx="1">
                  <c:v>2.27262891118255E-2</c:v>
                </c:pt>
                <c:pt idx="2">
                  <c:v>2.78340192993351E-2</c:v>
                </c:pt>
                <c:pt idx="3">
                  <c:v>4.16536281932278E-2</c:v>
                </c:pt>
                <c:pt idx="4">
                  <c:v>6.0163634958149498E-2</c:v>
                </c:pt>
                <c:pt idx="5">
                  <c:v>7.5903724740296205E-2</c:v>
                </c:pt>
                <c:pt idx="6">
                  <c:v>7.8990002238757004E-2</c:v>
                </c:pt>
                <c:pt idx="7">
                  <c:v>9.0744203006649801E-2</c:v>
                </c:pt>
                <c:pt idx="8">
                  <c:v>9.1099761167094201E-2</c:v>
                </c:pt>
                <c:pt idx="9">
                  <c:v>0.148601090560082</c:v>
                </c:pt>
                <c:pt idx="10">
                  <c:v>0.19876920324938399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3"/>
          <c:min val="0"/>
        </c:scaling>
        <c:delete val="1"/>
        <c:axPos val="b"/>
        <c:numFmt formatCode="0.00%" sourceLinked="1"/>
        <c:majorTickMark val="out"/>
        <c:minorTickMark val="none"/>
        <c:tickLblPos val="nextTo"/>
        <c:crossAx val="205605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فراورده هاي نفتي، كك و سوخت هسته اي</c:v>
                </c:pt>
                <c:pt idx="3">
                  <c:v>عرضه برق، گاز، بخاروآب گرم</c:v>
                </c:pt>
                <c:pt idx="4">
                  <c:v>محصولات غذايي و آشاميدني به جز قند و شكر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سرمايه گذاريها</c:v>
                </c:pt>
                <c:pt idx="8">
                  <c:v>بيمه وصندوق بازنشستگي به جزتامين اجتماعي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0.17554440881232525</c:v>
                </c:pt>
                <c:pt idx="1">
                  <c:v>1.9558269976168299E-2</c:v>
                </c:pt>
                <c:pt idx="2">
                  <c:v>2.1916213229467098E-2</c:v>
                </c:pt>
                <c:pt idx="3">
                  <c:v>3.6769331765704398E-2</c:v>
                </c:pt>
                <c:pt idx="4">
                  <c:v>4.1832177522695801E-2</c:v>
                </c:pt>
                <c:pt idx="5">
                  <c:v>6.8085717763258197E-2</c:v>
                </c:pt>
                <c:pt idx="6">
                  <c:v>7.5305577280883496E-2</c:v>
                </c:pt>
                <c:pt idx="7">
                  <c:v>7.8520845498143393E-2</c:v>
                </c:pt>
                <c:pt idx="8">
                  <c:v>9.19406971537612E-2</c:v>
                </c:pt>
                <c:pt idx="9">
                  <c:v>0.16625493680744299</c:v>
                </c:pt>
                <c:pt idx="10">
                  <c:v>0.22427182419014999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2262869520897043"/>
          <c:w val="0.82515405010779552"/>
          <c:h val="0.646346147907981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157034112.43700001</c:v>
                </c:pt>
                <c:pt idx="1">
                  <c:v>269011126.10000002</c:v>
                </c:pt>
                <c:pt idx="2">
                  <c:v>197237351.28299999</c:v>
                </c:pt>
                <c:pt idx="3">
                  <c:v>290892751.62400001</c:v>
                </c:pt>
                <c:pt idx="4">
                  <c:v>233835204.13300002</c:v>
                </c:pt>
                <c:pt idx="5">
                  <c:v>186415802.77699998</c:v>
                </c:pt>
                <c:pt idx="6">
                  <c:v>197162981.005</c:v>
                </c:pt>
                <c:pt idx="7">
                  <c:v>140461844.40400001</c:v>
                </c:pt>
                <c:pt idx="8">
                  <c:v>376147182.77999997</c:v>
                </c:pt>
                <c:pt idx="9">
                  <c:v>236289616.544</c:v>
                </c:pt>
                <c:pt idx="10">
                  <c:v>196699193.89500001</c:v>
                </c:pt>
                <c:pt idx="11">
                  <c:v>101885058.99599999</c:v>
                </c:pt>
                <c:pt idx="12">
                  <c:v>55951280.413000003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3530502.7759999996</c:v>
                </c:pt>
                <c:pt idx="1">
                  <c:v>3745220.3589999997</c:v>
                </c:pt>
                <c:pt idx="2">
                  <c:v>3912112.034</c:v>
                </c:pt>
                <c:pt idx="3">
                  <c:v>4463150.3279999997</c:v>
                </c:pt>
                <c:pt idx="4">
                  <c:v>4878043.9890000001</c:v>
                </c:pt>
                <c:pt idx="5">
                  <c:v>8602074.6830000002</c:v>
                </c:pt>
                <c:pt idx="6">
                  <c:v>12986230.507999999</c:v>
                </c:pt>
                <c:pt idx="7">
                  <c:v>6354351.2810000004</c:v>
                </c:pt>
                <c:pt idx="8">
                  <c:v>5470699.7469999995</c:v>
                </c:pt>
                <c:pt idx="9">
                  <c:v>5771071.767</c:v>
                </c:pt>
                <c:pt idx="10">
                  <c:v>4691054.6720000003</c:v>
                </c:pt>
                <c:pt idx="11">
                  <c:v>10123961.045</c:v>
                </c:pt>
                <c:pt idx="12">
                  <c:v>2968429.398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23838578.217</c:v>
                </c:pt>
                <c:pt idx="1">
                  <c:v>1884785.777</c:v>
                </c:pt>
                <c:pt idx="2">
                  <c:v>3665582.2310000001</c:v>
                </c:pt>
                <c:pt idx="3">
                  <c:v>1873183.4139999999</c:v>
                </c:pt>
                <c:pt idx="4">
                  <c:v>12914643.612</c:v>
                </c:pt>
                <c:pt idx="5">
                  <c:v>15709535.533</c:v>
                </c:pt>
                <c:pt idx="6">
                  <c:v>4014550.6039999998</c:v>
                </c:pt>
                <c:pt idx="7">
                  <c:v>3408799.861</c:v>
                </c:pt>
                <c:pt idx="8">
                  <c:v>3440283.4210000001</c:v>
                </c:pt>
                <c:pt idx="9">
                  <c:v>408279.8</c:v>
                </c:pt>
                <c:pt idx="10">
                  <c:v>40306958.119999997</c:v>
                </c:pt>
                <c:pt idx="11">
                  <c:v>56931413.881999999</c:v>
                </c:pt>
                <c:pt idx="12">
                  <c:v>46413237.806000002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184403193.43000001</c:v>
                </c:pt>
                <c:pt idx="1">
                  <c:v>274641132.236</c:v>
                </c:pt>
                <c:pt idx="2">
                  <c:v>204815045.54799998</c:v>
                </c:pt>
                <c:pt idx="3">
                  <c:v>297229085.366</c:v>
                </c:pt>
                <c:pt idx="4">
                  <c:v>251627891.73400003</c:v>
                </c:pt>
                <c:pt idx="5">
                  <c:v>210727412.99299997</c:v>
                </c:pt>
                <c:pt idx="6">
                  <c:v>214163762.11699998</c:v>
                </c:pt>
                <c:pt idx="7">
                  <c:v>150224995.546</c:v>
                </c:pt>
                <c:pt idx="8">
                  <c:v>385058165.94799995</c:v>
                </c:pt>
                <c:pt idx="9">
                  <c:v>242468968.111</c:v>
                </c:pt>
                <c:pt idx="10">
                  <c:v>241697206.68700001</c:v>
                </c:pt>
                <c:pt idx="11">
                  <c:v>168940433.92299998</c:v>
                </c:pt>
                <c:pt idx="12">
                  <c:v>105332947.61700001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184403193.43000001</c:v>
                </c:pt>
                <c:pt idx="1">
                  <c:v>274641132.236</c:v>
                </c:pt>
                <c:pt idx="2">
                  <c:v>204815045.54799998</c:v>
                </c:pt>
                <c:pt idx="3">
                  <c:v>297229085.366</c:v>
                </c:pt>
                <c:pt idx="4">
                  <c:v>251627891.73400003</c:v>
                </c:pt>
                <c:pt idx="5">
                  <c:v>210727412.99299997</c:v>
                </c:pt>
                <c:pt idx="6">
                  <c:v>214163762.11699998</c:v>
                </c:pt>
                <c:pt idx="7">
                  <c:v>150224995.546</c:v>
                </c:pt>
                <c:pt idx="8">
                  <c:v>385058165.94799995</c:v>
                </c:pt>
                <c:pt idx="9">
                  <c:v>242468968.111</c:v>
                </c:pt>
                <c:pt idx="10">
                  <c:v>241697206.68700001</c:v>
                </c:pt>
                <c:pt idx="11">
                  <c:v>168940433.92299998</c:v>
                </c:pt>
                <c:pt idx="12">
                  <c:v>105332947.61700001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65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0239219662948478"/>
          <c:y val="0.89910761154855645"/>
          <c:w val="0.22459499999999999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فروردین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فراورده هاي نفتي، كك و سوخت هسته اي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بانكها و موسسات اعتباري</c:v>
                </c:pt>
                <c:pt idx="5">
                  <c:v>سرمايه گذاريها</c:v>
                </c:pt>
                <c:pt idx="6">
                  <c:v>مواد و محصولات دارويي</c:v>
                </c:pt>
                <c:pt idx="7">
                  <c:v>استخراج کانه هاي فلزي</c:v>
                </c:pt>
                <c:pt idx="8">
                  <c:v>شرکتهاي چند رشته اي صنعتي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273543.884637032</c:v>
                </c:pt>
                <c:pt idx="1">
                  <c:v>101950.337728517</c:v>
                </c:pt>
                <c:pt idx="2">
                  <c:v>72355.431346658006</c:v>
                </c:pt>
                <c:pt idx="3">
                  <c:v>56761.558669126003</c:v>
                </c:pt>
                <c:pt idx="4">
                  <c:v>54303.159259143998</c:v>
                </c:pt>
                <c:pt idx="5">
                  <c:v>40975.503810305003</c:v>
                </c:pt>
                <c:pt idx="6">
                  <c:v>34840.568896276003</c:v>
                </c:pt>
                <c:pt idx="7">
                  <c:v>25253.553218380999</c:v>
                </c:pt>
                <c:pt idx="8">
                  <c:v>20880.017169359999</c:v>
                </c:pt>
                <c:pt idx="9">
                  <c:v>17243.289102195999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اسفند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فراورده هاي نفتي، كك و سوخت هسته اي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بانكها و موسسات اعتباري</c:v>
                </c:pt>
                <c:pt idx="5">
                  <c:v>سرمايه گذاريها</c:v>
                </c:pt>
                <c:pt idx="6">
                  <c:v>مواد و محصولات دارويي</c:v>
                </c:pt>
                <c:pt idx="7">
                  <c:v>استخراج کانه هاي فلزي</c:v>
                </c:pt>
                <c:pt idx="8">
                  <c:v>شرکتهاي چند رشته اي صنعتي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203984.56183261299</c:v>
                </c:pt>
                <c:pt idx="1">
                  <c:v>72523.057910654999</c:v>
                </c:pt>
                <c:pt idx="2">
                  <c:v>139466.20725507301</c:v>
                </c:pt>
                <c:pt idx="3">
                  <c:v>149670.35639362401</c:v>
                </c:pt>
                <c:pt idx="4">
                  <c:v>103004.41274777301</c:v>
                </c:pt>
                <c:pt idx="5">
                  <c:v>60909.155617074</c:v>
                </c:pt>
                <c:pt idx="6">
                  <c:v>56907.301766509001</c:v>
                </c:pt>
                <c:pt idx="7">
                  <c:v>82914.100523197994</c:v>
                </c:pt>
                <c:pt idx="8">
                  <c:v>58308.531224699997</c:v>
                </c:pt>
                <c:pt idx="9">
                  <c:v>34278.183430860001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4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8.368061744353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690036.94700000004</c:v>
                </c:pt>
                <c:pt idx="1">
                  <c:v>986759.20200000005</c:v>
                </c:pt>
                <c:pt idx="2">
                  <c:v>1270627.1100000001</c:v>
                </c:pt>
                <c:pt idx="3">
                  <c:v>1916194.06</c:v>
                </c:pt>
                <c:pt idx="4">
                  <c:v>1757229.2</c:v>
                </c:pt>
                <c:pt idx="5">
                  <c:v>1595160.11</c:v>
                </c:pt>
                <c:pt idx="6">
                  <c:v>1412354.66</c:v>
                </c:pt>
                <c:pt idx="7">
                  <c:v>1345301.35</c:v>
                </c:pt>
                <c:pt idx="8">
                  <c:v>1439124.01</c:v>
                </c:pt>
                <c:pt idx="9">
                  <c:v>1150717.98</c:v>
                </c:pt>
                <c:pt idx="10">
                  <c:v>1238357.42</c:v>
                </c:pt>
                <c:pt idx="11">
                  <c:v>1307707.1299999999</c:v>
                </c:pt>
                <c:pt idx="12">
                  <c:v>1219589.9099999999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8583.1783799999994</c:v>
                </c:pt>
                <c:pt idx="1">
                  <c:v>11112.9665</c:v>
                </c:pt>
                <c:pt idx="2">
                  <c:v>14179.621800000001</c:v>
                </c:pt>
                <c:pt idx="3">
                  <c:v>19543.5285</c:v>
                </c:pt>
                <c:pt idx="4">
                  <c:v>18777.775300000001</c:v>
                </c:pt>
                <c:pt idx="5">
                  <c:v>17599.260300000002</c:v>
                </c:pt>
                <c:pt idx="6">
                  <c:v>16970.068299999999</c:v>
                </c:pt>
                <c:pt idx="7">
                  <c:v>16646.923200000001</c:v>
                </c:pt>
                <c:pt idx="8">
                  <c:v>19688.938399999999</c:v>
                </c:pt>
                <c:pt idx="9">
                  <c:v>17530.757900000001</c:v>
                </c:pt>
                <c:pt idx="10">
                  <c:v>17589.979599999999</c:v>
                </c:pt>
                <c:pt idx="11">
                  <c:v>17990.4022</c:v>
                </c:pt>
                <c:pt idx="12">
                  <c:v>17784.397000000001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فروردین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فراورده هاي نفتي، كك و سوخت هسته اي</c:v>
                </c:pt>
                <c:pt idx="2">
                  <c:v>بانكها و موسسات اعتباري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ماشين آلات و دستگاه‌هاي برقي</c:v>
                </c:pt>
                <c:pt idx="6">
                  <c:v>محصولات شيميايي</c:v>
                </c:pt>
                <c:pt idx="7">
                  <c:v>بيمه وصندوق بازنشستگي به جزتامين اجتماعي</c:v>
                </c:pt>
                <c:pt idx="8">
                  <c:v>شرکتهاي چند رشته اي صنعتي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38588273.626999997</c:v>
                </c:pt>
                <c:pt idx="1">
                  <c:v>19474904.635000002</c:v>
                </c:pt>
                <c:pt idx="2">
                  <c:v>12262239.915999999</c:v>
                </c:pt>
                <c:pt idx="3">
                  <c:v>5620467.0750000002</c:v>
                </c:pt>
                <c:pt idx="4">
                  <c:v>4420228.7609999999</c:v>
                </c:pt>
                <c:pt idx="5">
                  <c:v>3481228.5789999999</c:v>
                </c:pt>
                <c:pt idx="6">
                  <c:v>2943507.24</c:v>
                </c:pt>
                <c:pt idx="7">
                  <c:v>2920626.4920000001</c:v>
                </c:pt>
                <c:pt idx="8">
                  <c:v>1836970.4539999999</c:v>
                </c:pt>
                <c:pt idx="9">
                  <c:v>1471384.996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اسفند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فراورده هاي نفتي، كك و سوخت هسته اي</c:v>
                </c:pt>
                <c:pt idx="2">
                  <c:v>بانكها و موسسات اعتباري</c:v>
                </c:pt>
                <c:pt idx="3">
                  <c:v>فلزات اساسي</c:v>
                </c:pt>
                <c:pt idx="4">
                  <c:v>سرمايه گذاريها</c:v>
                </c:pt>
                <c:pt idx="5">
                  <c:v>ماشين آلات و دستگاه‌هاي برقي</c:v>
                </c:pt>
                <c:pt idx="6">
                  <c:v>محصولات شيميايي</c:v>
                </c:pt>
                <c:pt idx="7">
                  <c:v>بيمه وصندوق بازنشستگي به جزتامين اجتماعي</c:v>
                </c:pt>
                <c:pt idx="8">
                  <c:v>شرکتهاي چند رشته اي صنعتي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39655545.579000004</c:v>
                </c:pt>
                <c:pt idx="1">
                  <c:v>14363356.509</c:v>
                </c:pt>
                <c:pt idx="2">
                  <c:v>25461139.421</c:v>
                </c:pt>
                <c:pt idx="3">
                  <c:v>16804943.059999999</c:v>
                </c:pt>
                <c:pt idx="4">
                  <c:v>16708057.581</c:v>
                </c:pt>
                <c:pt idx="5">
                  <c:v>1198232.8</c:v>
                </c:pt>
                <c:pt idx="6">
                  <c:v>13377294.865</c:v>
                </c:pt>
                <c:pt idx="7">
                  <c:v>3053245.5449999999</c:v>
                </c:pt>
                <c:pt idx="8">
                  <c:v>4044020.909</c:v>
                </c:pt>
                <c:pt idx="9">
                  <c:v>5969717.4560000002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2152"/>
        <c:crosses val="autoZero"/>
        <c:crossBetween val="between"/>
        <c:majorUnit val="2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49212598425193"/>
          <c:y val="0.1160586011342155"/>
          <c:w val="0.26934366377279761"/>
          <c:h val="0.12677234127529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D3-4195-A094-4043718683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A-4E08-BA11-428C98806B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3-4195-A094-4043718683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A-4E08-BA11-428C98806B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3-4195-A094-4043718683A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A-4E08-BA11-428C98806BEA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اولیه'!$AA$1:$AM$1</c:f>
              <c:strCache>
                <c:ptCount val="13"/>
                <c:pt idx="0">
                  <c:v>فروردین 
99</c:v>
                </c:pt>
                <c:pt idx="1">
                  <c:v>اردیبهشت 
99</c:v>
                </c:pt>
                <c:pt idx="2">
                  <c:v>خرداد 
99</c:v>
                </c:pt>
                <c:pt idx="3">
                  <c:v>تیر 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99</c:v>
                </c:pt>
                <c:pt idx="7">
                  <c:v>آبان
99</c:v>
                </c:pt>
                <c:pt idx="8">
                  <c:v>آذر
99</c:v>
                </c:pt>
                <c:pt idx="9">
                  <c:v>دی
99</c:v>
                </c:pt>
                <c:pt idx="10">
                  <c:v>بهمن
99</c:v>
                </c:pt>
                <c:pt idx="11">
                  <c:v>اسفند
99</c:v>
                </c:pt>
                <c:pt idx="12">
                  <c:v>فروردین
1400</c:v>
                </c:pt>
              </c:strCache>
            </c:strRef>
          </c:cat>
          <c:val>
            <c:numRef>
              <c:f>'عرضه اولیه'!$AA$2:$AM$2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3-4195-A094-4043718683A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3-4195-A094-4043718683AF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اولیه'!$AA$1:$AM$1</c:f>
              <c:strCache>
                <c:ptCount val="13"/>
                <c:pt idx="0">
                  <c:v>فروردین 
99</c:v>
                </c:pt>
                <c:pt idx="1">
                  <c:v>اردیبهشت 
99</c:v>
                </c:pt>
                <c:pt idx="2">
                  <c:v>خرداد 
99</c:v>
                </c:pt>
                <c:pt idx="3">
                  <c:v>تیر 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99</c:v>
                </c:pt>
                <c:pt idx="7">
                  <c:v>آبان
99</c:v>
                </c:pt>
                <c:pt idx="8">
                  <c:v>آذر
99</c:v>
                </c:pt>
                <c:pt idx="9">
                  <c:v>دی
99</c:v>
                </c:pt>
                <c:pt idx="10">
                  <c:v>بهمن
99</c:v>
                </c:pt>
                <c:pt idx="11">
                  <c:v>اسفند
99</c:v>
                </c:pt>
                <c:pt idx="12">
                  <c:v>فروردین
1400</c:v>
                </c:pt>
              </c:strCache>
            </c:strRef>
          </c:cat>
          <c:val>
            <c:numRef>
              <c:f>'عرضه اولیه'!$AA$3:$AM$3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3-4195-A094-4043718683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A-4E08-BA11-428C98806B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9-43DC-AE75-ED0ECC39AF3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3-4195-A094-4043718683A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A-4E08-BA11-428C98806B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9-43DC-AE75-ED0ECC39AF39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اولیه'!$AA$1:$AM$1</c:f>
              <c:strCache>
                <c:ptCount val="13"/>
                <c:pt idx="0">
                  <c:v>فروردین 
99</c:v>
                </c:pt>
                <c:pt idx="1">
                  <c:v>اردیبهشت 
99</c:v>
                </c:pt>
                <c:pt idx="2">
                  <c:v>خرداد 
99</c:v>
                </c:pt>
                <c:pt idx="3">
                  <c:v>تیر 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99</c:v>
                </c:pt>
                <c:pt idx="7">
                  <c:v>آبان
99</c:v>
                </c:pt>
                <c:pt idx="8">
                  <c:v>آذر
99</c:v>
                </c:pt>
                <c:pt idx="9">
                  <c:v>دی
99</c:v>
                </c:pt>
                <c:pt idx="10">
                  <c:v>بهمن
99</c:v>
                </c:pt>
                <c:pt idx="11">
                  <c:v>اسفند
99</c:v>
                </c:pt>
                <c:pt idx="12">
                  <c:v>فروردین
1400</c:v>
                </c:pt>
              </c:strCache>
            </c:strRef>
          </c:cat>
          <c:val>
            <c:numRef>
              <c:f>'عرضه اولیه'!$AA$4:$AM$4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70729631993194"/>
          <c:y val="0.91579936683814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1399-02-06</c:v>
                </c:pt>
                <c:pt idx="1">
                  <c:v>1399-02-07</c:v>
                </c:pt>
                <c:pt idx="2">
                  <c:v>1399-02-08</c:v>
                </c:pt>
                <c:pt idx="3">
                  <c:v>1399-02-09</c:v>
                </c:pt>
                <c:pt idx="4">
                  <c:v>1399-02-10</c:v>
                </c:pt>
                <c:pt idx="5">
                  <c:v>1399-02-13</c:v>
                </c:pt>
                <c:pt idx="6">
                  <c:v>1399-02-14</c:v>
                </c:pt>
                <c:pt idx="7">
                  <c:v>1399-02-15</c:v>
                </c:pt>
                <c:pt idx="8">
                  <c:v>1399-02-16</c:v>
                </c:pt>
                <c:pt idx="9">
                  <c:v>1399-02-17</c:v>
                </c:pt>
                <c:pt idx="10">
                  <c:v>1399-02-20</c:v>
                </c:pt>
                <c:pt idx="11">
                  <c:v>1399-02-21</c:v>
                </c:pt>
                <c:pt idx="12">
                  <c:v>1399-02-22</c:v>
                </c:pt>
                <c:pt idx="13">
                  <c:v>1399-02-23</c:v>
                </c:pt>
                <c:pt idx="14">
                  <c:v>1399-02-24</c:v>
                </c:pt>
                <c:pt idx="15">
                  <c:v>1399-02-27</c:v>
                </c:pt>
                <c:pt idx="16">
                  <c:v>1399-02-28</c:v>
                </c:pt>
                <c:pt idx="17">
                  <c:v>1399-02-29</c:v>
                </c:pt>
                <c:pt idx="18">
                  <c:v>1399-02-30</c:v>
                </c:pt>
                <c:pt idx="19">
                  <c:v>1399-02-31</c:v>
                </c:pt>
                <c:pt idx="20">
                  <c:v>1399-03-03</c:v>
                </c:pt>
                <c:pt idx="21">
                  <c:v>1399-03-06</c:v>
                </c:pt>
                <c:pt idx="22">
                  <c:v>1399-03-07</c:v>
                </c:pt>
                <c:pt idx="23">
                  <c:v>1399-03-10</c:v>
                </c:pt>
                <c:pt idx="24">
                  <c:v>1399-03-11</c:v>
                </c:pt>
                <c:pt idx="25">
                  <c:v>1399-03-12</c:v>
                </c:pt>
                <c:pt idx="26">
                  <c:v>1399-03-13</c:v>
                </c:pt>
                <c:pt idx="27">
                  <c:v>1399-03-17</c:v>
                </c:pt>
                <c:pt idx="28">
                  <c:v>1399-03-18</c:v>
                </c:pt>
                <c:pt idx="29">
                  <c:v>1399-03-19</c:v>
                </c:pt>
                <c:pt idx="30">
                  <c:v>1399-03-20</c:v>
                </c:pt>
                <c:pt idx="31">
                  <c:v>1399-03-21</c:v>
                </c:pt>
                <c:pt idx="32">
                  <c:v>1399-03-24</c:v>
                </c:pt>
                <c:pt idx="33">
                  <c:v>1399-03-25</c:v>
                </c:pt>
                <c:pt idx="34">
                  <c:v>1399-03-26</c:v>
                </c:pt>
                <c:pt idx="35">
                  <c:v>1399-03-27</c:v>
                </c:pt>
                <c:pt idx="36">
                  <c:v>1399-03-31</c:v>
                </c:pt>
                <c:pt idx="37">
                  <c:v>1399-04-01</c:v>
                </c:pt>
                <c:pt idx="38">
                  <c:v>1399-04-02</c:v>
                </c:pt>
                <c:pt idx="39">
                  <c:v>1399-04-03</c:v>
                </c:pt>
                <c:pt idx="40">
                  <c:v>1399-04-04</c:v>
                </c:pt>
                <c:pt idx="41">
                  <c:v>1399-04-07</c:v>
                </c:pt>
                <c:pt idx="42">
                  <c:v>1399-04-08</c:v>
                </c:pt>
                <c:pt idx="43">
                  <c:v>1399-04-09</c:v>
                </c:pt>
                <c:pt idx="44">
                  <c:v>1399-04-10</c:v>
                </c:pt>
                <c:pt idx="45">
                  <c:v>1399-04-11</c:v>
                </c:pt>
                <c:pt idx="46">
                  <c:v>1399-04-14</c:v>
                </c:pt>
                <c:pt idx="47">
                  <c:v>1399-04-15</c:v>
                </c:pt>
                <c:pt idx="48">
                  <c:v>1399-04-16</c:v>
                </c:pt>
                <c:pt idx="49">
                  <c:v>1399-04-17</c:v>
                </c:pt>
                <c:pt idx="50">
                  <c:v>1399-04-18</c:v>
                </c:pt>
                <c:pt idx="51">
                  <c:v>1399-04-21</c:v>
                </c:pt>
                <c:pt idx="52">
                  <c:v>1399-04-22</c:v>
                </c:pt>
                <c:pt idx="53">
                  <c:v>1399-04-23</c:v>
                </c:pt>
                <c:pt idx="54">
                  <c:v>1399-04-24</c:v>
                </c:pt>
                <c:pt idx="55">
                  <c:v>1399-04-25</c:v>
                </c:pt>
                <c:pt idx="56">
                  <c:v>1399-04-28</c:v>
                </c:pt>
                <c:pt idx="57">
                  <c:v>1399-04-29</c:v>
                </c:pt>
                <c:pt idx="58">
                  <c:v>1399-04-30</c:v>
                </c:pt>
                <c:pt idx="59">
                  <c:v>1399-04-31</c:v>
                </c:pt>
                <c:pt idx="60">
                  <c:v>1399-05-01</c:v>
                </c:pt>
                <c:pt idx="61">
                  <c:v>1399-05-04</c:v>
                </c:pt>
                <c:pt idx="62">
                  <c:v>1399-05-05</c:v>
                </c:pt>
                <c:pt idx="63">
                  <c:v>1399-05-06</c:v>
                </c:pt>
                <c:pt idx="64">
                  <c:v>1399-05-07</c:v>
                </c:pt>
                <c:pt idx="65">
                  <c:v>1399-05-08</c:v>
                </c:pt>
                <c:pt idx="66">
                  <c:v>1399-05-11</c:v>
                </c:pt>
                <c:pt idx="67">
                  <c:v>1399-05-12</c:v>
                </c:pt>
                <c:pt idx="68">
                  <c:v>1399-05-13</c:v>
                </c:pt>
                <c:pt idx="69">
                  <c:v>1399-05-14</c:v>
                </c:pt>
                <c:pt idx="70">
                  <c:v>1399-05-15</c:v>
                </c:pt>
                <c:pt idx="71">
                  <c:v>1399-05-19</c:v>
                </c:pt>
                <c:pt idx="72">
                  <c:v>1399-05-20</c:v>
                </c:pt>
                <c:pt idx="73">
                  <c:v>1399-05-21</c:v>
                </c:pt>
                <c:pt idx="74">
                  <c:v>1399-05-22</c:v>
                </c:pt>
                <c:pt idx="75">
                  <c:v>1399-05-25</c:v>
                </c:pt>
                <c:pt idx="76">
                  <c:v>1399-05-26</c:v>
                </c:pt>
                <c:pt idx="77">
                  <c:v>1399-05-27</c:v>
                </c:pt>
                <c:pt idx="78">
                  <c:v>1399-05-28</c:v>
                </c:pt>
                <c:pt idx="79">
                  <c:v>1399-05-29</c:v>
                </c:pt>
                <c:pt idx="80">
                  <c:v>1399-06-01</c:v>
                </c:pt>
                <c:pt idx="81">
                  <c:v>1399-06-02</c:v>
                </c:pt>
                <c:pt idx="82">
                  <c:v>1399-06-03</c:v>
                </c:pt>
                <c:pt idx="83">
                  <c:v>1399-06-04</c:v>
                </c:pt>
                <c:pt idx="84">
                  <c:v>1399-06-05</c:v>
                </c:pt>
                <c:pt idx="85">
                  <c:v>1399-06-10</c:v>
                </c:pt>
                <c:pt idx="86">
                  <c:v>1399-06-11</c:v>
                </c:pt>
                <c:pt idx="87">
                  <c:v>1399-06-12</c:v>
                </c:pt>
                <c:pt idx="88">
                  <c:v>1399-06-15</c:v>
                </c:pt>
                <c:pt idx="89">
                  <c:v>1399-06-16</c:v>
                </c:pt>
                <c:pt idx="90">
                  <c:v>1399-06-17</c:v>
                </c:pt>
                <c:pt idx="91">
                  <c:v>1399-06-18</c:v>
                </c:pt>
                <c:pt idx="92">
                  <c:v>1399-06-19</c:v>
                </c:pt>
                <c:pt idx="93">
                  <c:v>1399-06-22</c:v>
                </c:pt>
                <c:pt idx="94">
                  <c:v>1399-06-23</c:v>
                </c:pt>
                <c:pt idx="95">
                  <c:v>1399-06-24</c:v>
                </c:pt>
                <c:pt idx="96">
                  <c:v>1399-06-25</c:v>
                </c:pt>
                <c:pt idx="97">
                  <c:v>1399-06-26</c:v>
                </c:pt>
                <c:pt idx="98">
                  <c:v>1399-06-29</c:v>
                </c:pt>
                <c:pt idx="99">
                  <c:v>1399-06-30</c:v>
                </c:pt>
                <c:pt idx="100">
                  <c:v>1399-06-31</c:v>
                </c:pt>
                <c:pt idx="101">
                  <c:v>1399-07-01</c:v>
                </c:pt>
                <c:pt idx="102">
                  <c:v>1399-07-02</c:v>
                </c:pt>
                <c:pt idx="103">
                  <c:v>1399-07-05</c:v>
                </c:pt>
                <c:pt idx="104">
                  <c:v>1399-07-06</c:v>
                </c:pt>
                <c:pt idx="105">
                  <c:v>1399-07-07</c:v>
                </c:pt>
                <c:pt idx="106">
                  <c:v>1399-07-08</c:v>
                </c:pt>
                <c:pt idx="107">
                  <c:v>1399-07-09</c:v>
                </c:pt>
                <c:pt idx="108">
                  <c:v>1399-07-12</c:v>
                </c:pt>
                <c:pt idx="109">
                  <c:v>1399-07-13</c:v>
                </c:pt>
                <c:pt idx="110">
                  <c:v>1399-07-14</c:v>
                </c:pt>
                <c:pt idx="111">
                  <c:v>1399-07-15</c:v>
                </c:pt>
                <c:pt idx="112">
                  <c:v>1399-07-16</c:v>
                </c:pt>
                <c:pt idx="113">
                  <c:v>1399-07-19</c:v>
                </c:pt>
                <c:pt idx="114">
                  <c:v>1399-07-20</c:v>
                </c:pt>
                <c:pt idx="115">
                  <c:v>1399-07-21</c:v>
                </c:pt>
                <c:pt idx="116">
                  <c:v>1399-07-22</c:v>
                </c:pt>
                <c:pt idx="117">
                  <c:v>1399-07-23</c:v>
                </c:pt>
                <c:pt idx="118">
                  <c:v>1399-07-27</c:v>
                </c:pt>
                <c:pt idx="119">
                  <c:v>1399-07-28</c:v>
                </c:pt>
                <c:pt idx="120">
                  <c:v>1399-07-29</c:v>
                </c:pt>
                <c:pt idx="121">
                  <c:v>1399-07-30</c:v>
                </c:pt>
                <c:pt idx="122">
                  <c:v>1399-08-03</c:v>
                </c:pt>
                <c:pt idx="123">
                  <c:v>1399-08-05</c:v>
                </c:pt>
                <c:pt idx="124">
                  <c:v>1399-08-06</c:v>
                </c:pt>
                <c:pt idx="125">
                  <c:v>1399-08-07</c:v>
                </c:pt>
                <c:pt idx="126">
                  <c:v>1399-08-10</c:v>
                </c:pt>
                <c:pt idx="127">
                  <c:v>1399-08-11</c:v>
                </c:pt>
                <c:pt idx="128">
                  <c:v>1399-08-12</c:v>
                </c:pt>
                <c:pt idx="129">
                  <c:v>1399-08-14</c:v>
                </c:pt>
                <c:pt idx="130">
                  <c:v>1399-08-17</c:v>
                </c:pt>
                <c:pt idx="131">
                  <c:v>1399-08-18</c:v>
                </c:pt>
                <c:pt idx="132">
                  <c:v>1399-08-19</c:v>
                </c:pt>
                <c:pt idx="133">
                  <c:v>1399-08-20</c:v>
                </c:pt>
                <c:pt idx="134">
                  <c:v>1399-08-21</c:v>
                </c:pt>
                <c:pt idx="135">
                  <c:v>1399-08-24</c:v>
                </c:pt>
                <c:pt idx="136">
                  <c:v>1399-08-25</c:v>
                </c:pt>
                <c:pt idx="137">
                  <c:v>1399-08-26</c:v>
                </c:pt>
                <c:pt idx="138">
                  <c:v>1399-08-27</c:v>
                </c:pt>
                <c:pt idx="139">
                  <c:v>1399-08-28</c:v>
                </c:pt>
                <c:pt idx="140">
                  <c:v>1399-09-01</c:v>
                </c:pt>
                <c:pt idx="141">
                  <c:v>1399-09-02</c:v>
                </c:pt>
                <c:pt idx="142">
                  <c:v>1399-09-03</c:v>
                </c:pt>
                <c:pt idx="143">
                  <c:v>1399-09-04</c:v>
                </c:pt>
                <c:pt idx="144">
                  <c:v>1399-09-05</c:v>
                </c:pt>
                <c:pt idx="145">
                  <c:v>1399-09-08</c:v>
                </c:pt>
                <c:pt idx="146">
                  <c:v>1399-09-09</c:v>
                </c:pt>
                <c:pt idx="147">
                  <c:v>1399-09-10</c:v>
                </c:pt>
                <c:pt idx="148">
                  <c:v>1399-09-11</c:v>
                </c:pt>
                <c:pt idx="149">
                  <c:v>1399-09-12</c:v>
                </c:pt>
                <c:pt idx="150">
                  <c:v>1399-09-15</c:v>
                </c:pt>
                <c:pt idx="151">
                  <c:v>1399-09-16</c:v>
                </c:pt>
                <c:pt idx="152">
                  <c:v>1399-09-17</c:v>
                </c:pt>
                <c:pt idx="153">
                  <c:v>1399-09-18</c:v>
                </c:pt>
                <c:pt idx="154">
                  <c:v>1399-09-19</c:v>
                </c:pt>
                <c:pt idx="155">
                  <c:v>1399-09-22</c:v>
                </c:pt>
                <c:pt idx="156">
                  <c:v>1399-09-23</c:v>
                </c:pt>
                <c:pt idx="157">
                  <c:v>1399-09-24</c:v>
                </c:pt>
                <c:pt idx="158">
                  <c:v>1399-09-25</c:v>
                </c:pt>
                <c:pt idx="159">
                  <c:v>1399-09-26</c:v>
                </c:pt>
                <c:pt idx="160">
                  <c:v>1399-09-29</c:v>
                </c:pt>
                <c:pt idx="161">
                  <c:v>1399-09-30</c:v>
                </c:pt>
                <c:pt idx="162">
                  <c:v>1399-10-01</c:v>
                </c:pt>
                <c:pt idx="163">
                  <c:v>1399-10-02</c:v>
                </c:pt>
                <c:pt idx="164">
                  <c:v>1399-10-03</c:v>
                </c:pt>
                <c:pt idx="165">
                  <c:v>1399-10-06</c:v>
                </c:pt>
                <c:pt idx="166">
                  <c:v>1399-10-07</c:v>
                </c:pt>
                <c:pt idx="167">
                  <c:v>1399-10-08</c:v>
                </c:pt>
                <c:pt idx="168">
                  <c:v>1399-10-09</c:v>
                </c:pt>
                <c:pt idx="169">
                  <c:v>1399-10-10</c:v>
                </c:pt>
                <c:pt idx="170">
                  <c:v>1399-10-13</c:v>
                </c:pt>
                <c:pt idx="171">
                  <c:v>1399-10-14</c:v>
                </c:pt>
                <c:pt idx="172">
                  <c:v>1399-10-15</c:v>
                </c:pt>
                <c:pt idx="173">
                  <c:v>1399-10-16</c:v>
                </c:pt>
                <c:pt idx="174">
                  <c:v>1399-10-17</c:v>
                </c:pt>
                <c:pt idx="175">
                  <c:v>1399-10-20</c:v>
                </c:pt>
                <c:pt idx="176">
                  <c:v>1399-10-21</c:v>
                </c:pt>
                <c:pt idx="177">
                  <c:v>1399-10-22</c:v>
                </c:pt>
                <c:pt idx="178">
                  <c:v>1399-10-23</c:v>
                </c:pt>
                <c:pt idx="179">
                  <c:v>1399-10-24</c:v>
                </c:pt>
                <c:pt idx="180">
                  <c:v>1399-10-27</c:v>
                </c:pt>
                <c:pt idx="181">
                  <c:v>1399-10-29</c:v>
                </c:pt>
                <c:pt idx="182">
                  <c:v>1399-10-30</c:v>
                </c:pt>
                <c:pt idx="183">
                  <c:v>1399-11-01</c:v>
                </c:pt>
                <c:pt idx="184">
                  <c:v>1399-11-04</c:v>
                </c:pt>
                <c:pt idx="185">
                  <c:v>1399-11-05</c:v>
                </c:pt>
                <c:pt idx="186">
                  <c:v>1399-11-06</c:v>
                </c:pt>
                <c:pt idx="187">
                  <c:v>1399-11-07</c:v>
                </c:pt>
                <c:pt idx="188">
                  <c:v>1399-11-08</c:v>
                </c:pt>
                <c:pt idx="189">
                  <c:v>1399-11-11</c:v>
                </c:pt>
                <c:pt idx="190">
                  <c:v>1399-11-12</c:v>
                </c:pt>
                <c:pt idx="191">
                  <c:v>1399-11-13</c:v>
                </c:pt>
                <c:pt idx="192">
                  <c:v>1399-11-14</c:v>
                </c:pt>
                <c:pt idx="193">
                  <c:v>1399-11-15</c:v>
                </c:pt>
                <c:pt idx="194">
                  <c:v>1399-11-18</c:v>
                </c:pt>
                <c:pt idx="195">
                  <c:v>1399-11-19</c:v>
                </c:pt>
                <c:pt idx="196">
                  <c:v>1399-11-20</c:v>
                </c:pt>
                <c:pt idx="197">
                  <c:v>1399-11-21</c:v>
                </c:pt>
                <c:pt idx="198">
                  <c:v>1399-11-25</c:v>
                </c:pt>
                <c:pt idx="199">
                  <c:v>1399-11-26</c:v>
                </c:pt>
                <c:pt idx="200">
                  <c:v>1399-11-27</c:v>
                </c:pt>
                <c:pt idx="201">
                  <c:v>1399-11-28</c:v>
                </c:pt>
                <c:pt idx="202">
                  <c:v>1399-11-29</c:v>
                </c:pt>
                <c:pt idx="203">
                  <c:v>1399-12-02</c:v>
                </c:pt>
                <c:pt idx="204">
                  <c:v>1399-12-03</c:v>
                </c:pt>
                <c:pt idx="205">
                  <c:v>1399-12-04</c:v>
                </c:pt>
                <c:pt idx="206">
                  <c:v>1399-12-05</c:v>
                </c:pt>
                <c:pt idx="207">
                  <c:v>1399-12-06</c:v>
                </c:pt>
                <c:pt idx="208">
                  <c:v>1399-12-09</c:v>
                </c:pt>
                <c:pt idx="209">
                  <c:v>1399-12-10</c:v>
                </c:pt>
                <c:pt idx="210">
                  <c:v>1399-12-11</c:v>
                </c:pt>
                <c:pt idx="211">
                  <c:v>1399-12-12</c:v>
                </c:pt>
                <c:pt idx="212">
                  <c:v>1399-12-13</c:v>
                </c:pt>
                <c:pt idx="213">
                  <c:v>1399-12-16</c:v>
                </c:pt>
                <c:pt idx="214">
                  <c:v>1399-12-17</c:v>
                </c:pt>
                <c:pt idx="215">
                  <c:v>1399-12-18</c:v>
                </c:pt>
                <c:pt idx="216">
                  <c:v>1399-12-19</c:v>
                </c:pt>
                <c:pt idx="217">
                  <c:v>1399-12-20</c:v>
                </c:pt>
                <c:pt idx="218">
                  <c:v>1399-12-23</c:v>
                </c:pt>
                <c:pt idx="219">
                  <c:v>1399-12-24</c:v>
                </c:pt>
                <c:pt idx="220">
                  <c:v>1399-12-25</c:v>
                </c:pt>
                <c:pt idx="221">
                  <c:v>1399-12-26</c:v>
                </c:pt>
                <c:pt idx="222">
                  <c:v>1399-12-27</c:v>
                </c:pt>
                <c:pt idx="223">
                  <c:v>1400-01-07</c:v>
                </c:pt>
                <c:pt idx="224">
                  <c:v>1400-01-08</c:v>
                </c:pt>
                <c:pt idx="225">
                  <c:v>1400-01-10</c:v>
                </c:pt>
                <c:pt idx="226">
                  <c:v>1400-01-11</c:v>
                </c:pt>
                <c:pt idx="227">
                  <c:v>1400-01-14</c:v>
                </c:pt>
                <c:pt idx="228">
                  <c:v>1400-01-15</c:v>
                </c:pt>
                <c:pt idx="229">
                  <c:v>1400-01-16</c:v>
                </c:pt>
                <c:pt idx="230">
                  <c:v>1400-01-17</c:v>
                </c:pt>
                <c:pt idx="231">
                  <c:v>1400-01-18</c:v>
                </c:pt>
                <c:pt idx="232">
                  <c:v>1400-01-21</c:v>
                </c:pt>
                <c:pt idx="233">
                  <c:v>1400-01-22</c:v>
                </c:pt>
                <c:pt idx="234">
                  <c:v>1400-01-23</c:v>
                </c:pt>
                <c:pt idx="235">
                  <c:v>1400-01-24</c:v>
                </c:pt>
                <c:pt idx="236">
                  <c:v>1400-01-25</c:v>
                </c:pt>
                <c:pt idx="237">
                  <c:v>1400-01-28</c:v>
                </c:pt>
                <c:pt idx="238">
                  <c:v>1400-01-29</c:v>
                </c:pt>
                <c:pt idx="239">
                  <c:v>1400-01-30</c:v>
                </c:pt>
                <c:pt idx="240">
                  <c:v>1400-01-31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2.7645094001085262</c:v>
                </c:pt>
                <c:pt idx="1">
                  <c:v>2.9046865584714321</c:v>
                </c:pt>
                <c:pt idx="2">
                  <c:v>3.0447376015183076</c:v>
                </c:pt>
                <c:pt idx="3">
                  <c:v>3.1513653902871228</c:v>
                </c:pt>
                <c:pt idx="4">
                  <c:v>3.2774238409176606</c:v>
                </c:pt>
                <c:pt idx="5">
                  <c:v>3.3843861302527811</c:v>
                </c:pt>
                <c:pt idx="6">
                  <c:v>3.4501820144125963</c:v>
                </c:pt>
                <c:pt idx="7">
                  <c:v>3.519461863350597</c:v>
                </c:pt>
                <c:pt idx="8">
                  <c:v>3.4549340735726393</c:v>
                </c:pt>
                <c:pt idx="9">
                  <c:v>3.3542686037109464</c:v>
                </c:pt>
                <c:pt idx="10">
                  <c:v>3.5533777743461163</c:v>
                </c:pt>
                <c:pt idx="11">
                  <c:v>3.8338874973009993</c:v>
                </c:pt>
                <c:pt idx="12">
                  <c:v>4.0325541998423606</c:v>
                </c:pt>
                <c:pt idx="13">
                  <c:v>3.8330905854480912</c:v>
                </c:pt>
                <c:pt idx="14">
                  <c:v>3.8655923432824189</c:v>
                </c:pt>
                <c:pt idx="15">
                  <c:v>3.8389210331980363</c:v>
                </c:pt>
                <c:pt idx="16">
                  <c:v>3.6616237412257036</c:v>
                </c:pt>
                <c:pt idx="17">
                  <c:v>3.6998700615453206</c:v>
                </c:pt>
                <c:pt idx="18">
                  <c:v>3.7490044915642189</c:v>
                </c:pt>
                <c:pt idx="19">
                  <c:v>3.6381662504459511</c:v>
                </c:pt>
                <c:pt idx="20">
                  <c:v>3.5094366682875151</c:v>
                </c:pt>
                <c:pt idx="21">
                  <c:v>3.3711965590496513</c:v>
                </c:pt>
                <c:pt idx="22">
                  <c:v>3.3635233547009733</c:v>
                </c:pt>
                <c:pt idx="23">
                  <c:v>3.524333229848593</c:v>
                </c:pt>
                <c:pt idx="24">
                  <c:v>3.5279913790126827</c:v>
                </c:pt>
                <c:pt idx="25">
                  <c:v>3.5415402858523013</c:v>
                </c:pt>
                <c:pt idx="26">
                  <c:v>3.6070335644902798</c:v>
                </c:pt>
                <c:pt idx="27">
                  <c:v>3.7614899178890653</c:v>
                </c:pt>
                <c:pt idx="28">
                  <c:v>4.0191006431108187</c:v>
                </c:pt>
                <c:pt idx="29">
                  <c:v>3.983032531650756</c:v>
                </c:pt>
                <c:pt idx="30">
                  <c:v>3.9259900944298129</c:v>
                </c:pt>
                <c:pt idx="31">
                  <c:v>4.0847936560825984</c:v>
                </c:pt>
                <c:pt idx="32">
                  <c:v>4.1775994217801928</c:v>
                </c:pt>
                <c:pt idx="33">
                  <c:v>4.148016417413297</c:v>
                </c:pt>
                <c:pt idx="34">
                  <c:v>4.2038564289353584</c:v>
                </c:pt>
                <c:pt idx="35">
                  <c:v>4.2695900799133337</c:v>
                </c:pt>
                <c:pt idx="36">
                  <c:v>4.4261416497663859</c:v>
                </c:pt>
                <c:pt idx="37">
                  <c:v>4.4605477201345645</c:v>
                </c:pt>
                <c:pt idx="38">
                  <c:v>4.6330821583913719</c:v>
                </c:pt>
                <c:pt idx="39">
                  <c:v>4.865637647681913</c:v>
                </c:pt>
                <c:pt idx="40">
                  <c:v>5.0433288743074103</c:v>
                </c:pt>
                <c:pt idx="41">
                  <c:v>5.2691957625400834</c:v>
                </c:pt>
                <c:pt idx="42">
                  <c:v>5.2828617967919316</c:v>
                </c:pt>
                <c:pt idx="43">
                  <c:v>5.1093700858520483</c:v>
                </c:pt>
                <c:pt idx="44">
                  <c:v>5.3111124683874795</c:v>
                </c:pt>
                <c:pt idx="45">
                  <c:v>5.4885209099618528</c:v>
                </c:pt>
                <c:pt idx="46">
                  <c:v>5.5236531126807122</c:v>
                </c:pt>
                <c:pt idx="47">
                  <c:v>5.6988229374118644</c:v>
                </c:pt>
                <c:pt idx="48">
                  <c:v>5.9211322841668146</c:v>
                </c:pt>
                <c:pt idx="49">
                  <c:v>6.0179585777507629</c:v>
                </c:pt>
                <c:pt idx="50">
                  <c:v>6.1447301092925137</c:v>
                </c:pt>
                <c:pt idx="51">
                  <c:v>6.065821353277923</c:v>
                </c:pt>
                <c:pt idx="52">
                  <c:v>6.2731164981925893</c:v>
                </c:pt>
                <c:pt idx="53">
                  <c:v>6.3259542973443885</c:v>
                </c:pt>
                <c:pt idx="54">
                  <c:v>6.3908023576250006</c:v>
                </c:pt>
                <c:pt idx="55">
                  <c:v>6.3490176375838479</c:v>
                </c:pt>
                <c:pt idx="56">
                  <c:v>6.1345845949416686</c:v>
                </c:pt>
                <c:pt idx="57">
                  <c:v>6.3628229400007639</c:v>
                </c:pt>
                <c:pt idx="58">
                  <c:v>6.8160570019205853</c:v>
                </c:pt>
                <c:pt idx="59">
                  <c:v>6.76445969677596</c:v>
                </c:pt>
                <c:pt idx="60">
                  <c:v>6.714524439669411</c:v>
                </c:pt>
                <c:pt idx="61">
                  <c:v>6.8222295954038294</c:v>
                </c:pt>
                <c:pt idx="62">
                  <c:v>6.6903141872213183</c:v>
                </c:pt>
                <c:pt idx="63">
                  <c:v>6.6963894186943511</c:v>
                </c:pt>
                <c:pt idx="64">
                  <c:v>6.6768106921676642</c:v>
                </c:pt>
                <c:pt idx="65">
                  <c:v>6.5485929880041009</c:v>
                </c:pt>
                <c:pt idx="66">
                  <c:v>6.774197659066659</c:v>
                </c:pt>
                <c:pt idx="67">
                  <c:v>6.9668026175313962</c:v>
                </c:pt>
                <c:pt idx="68">
                  <c:v>6.8819912441554312</c:v>
                </c:pt>
                <c:pt idx="69">
                  <c:v>6.8407465843795681</c:v>
                </c:pt>
                <c:pt idx="70">
                  <c:v>6.994346841750346</c:v>
                </c:pt>
                <c:pt idx="71">
                  <c:v>7.1342522150809913</c:v>
                </c:pt>
                <c:pt idx="72">
                  <c:v>7.0449101409294066</c:v>
                </c:pt>
                <c:pt idx="73">
                  <c:v>6.8268086413762203</c:v>
                </c:pt>
                <c:pt idx="74">
                  <c:v>6.741865164569627</c:v>
                </c:pt>
                <c:pt idx="75">
                  <c:v>6.4548373220467532</c:v>
                </c:pt>
                <c:pt idx="76">
                  <c:v>6.087668535210879</c:v>
                </c:pt>
                <c:pt idx="77">
                  <c:v>6.0625229499796376</c:v>
                </c:pt>
                <c:pt idx="78">
                  <c:v>5.9832149246108992</c:v>
                </c:pt>
                <c:pt idx="79">
                  <c:v>5.7222263288634982</c:v>
                </c:pt>
                <c:pt idx="80">
                  <c:v>5.6179800818300336</c:v>
                </c:pt>
                <c:pt idx="81">
                  <c:v>5.3216288925776416</c:v>
                </c:pt>
                <c:pt idx="82">
                  <c:v>5.0444093188863626</c:v>
                </c:pt>
                <c:pt idx="83">
                  <c:v>5.1115897118676941</c:v>
                </c:pt>
                <c:pt idx="84">
                  <c:v>5.3841825495112126</c:v>
                </c:pt>
                <c:pt idx="85">
                  <c:v>5.2866962490922775</c:v>
                </c:pt>
                <c:pt idx="86">
                  <c:v>5.050156243256116</c:v>
                </c:pt>
                <c:pt idx="87">
                  <c:v>4.8560750964151138</c:v>
                </c:pt>
                <c:pt idx="88">
                  <c:v>4.7788847657103108</c:v>
                </c:pt>
                <c:pt idx="89">
                  <c:v>4.7591629832881104</c:v>
                </c:pt>
                <c:pt idx="90">
                  <c:v>4.6778780023819042</c:v>
                </c:pt>
                <c:pt idx="91">
                  <c:v>4.4977428582674115</c:v>
                </c:pt>
                <c:pt idx="92">
                  <c:v>4.3631836547476217</c:v>
                </c:pt>
                <c:pt idx="93">
                  <c:v>4.3759169430656719</c:v>
                </c:pt>
                <c:pt idx="94">
                  <c:v>4.3185741202420269</c:v>
                </c:pt>
                <c:pt idx="95">
                  <c:v>4.3598611596811194</c:v>
                </c:pt>
                <c:pt idx="96">
                  <c:v>4.4673592692738664</c:v>
                </c:pt>
                <c:pt idx="97">
                  <c:v>4.6353593754604381</c:v>
                </c:pt>
                <c:pt idx="98">
                  <c:v>4.5554059725745022</c:v>
                </c:pt>
                <c:pt idx="99">
                  <c:v>4.4694915341484851</c:v>
                </c:pt>
                <c:pt idx="100">
                  <c:v>4.4226410184018015</c:v>
                </c:pt>
                <c:pt idx="101">
                  <c:v>4.3110960022062894</c:v>
                </c:pt>
                <c:pt idx="102">
                  <c:v>4.3345366867389457</c:v>
                </c:pt>
                <c:pt idx="103">
                  <c:v>4.1867726338130966</c:v>
                </c:pt>
                <c:pt idx="104">
                  <c:v>4.0315684516152333</c:v>
                </c:pt>
                <c:pt idx="105">
                  <c:v>3.8215193380417363</c:v>
                </c:pt>
                <c:pt idx="106">
                  <c:v>3.6650884095674039</c:v>
                </c:pt>
                <c:pt idx="107">
                  <c:v>3.7240350713970614</c:v>
                </c:pt>
                <c:pt idx="108">
                  <c:v>3.761708367322683</c:v>
                </c:pt>
                <c:pt idx="109">
                  <c:v>3.670315499442756</c:v>
                </c:pt>
                <c:pt idx="110">
                  <c:v>3.5694400060267908</c:v>
                </c:pt>
                <c:pt idx="111">
                  <c:v>3.6277773838206393</c:v>
                </c:pt>
                <c:pt idx="112">
                  <c:v>3.8115533755977618</c:v>
                </c:pt>
                <c:pt idx="113">
                  <c:v>3.8045375353400406</c:v>
                </c:pt>
                <c:pt idx="114">
                  <c:v>4.0787884322158439</c:v>
                </c:pt>
                <c:pt idx="115">
                  <c:v>4.0455585155105886</c:v>
                </c:pt>
                <c:pt idx="116">
                  <c:v>3.9049137072286886</c:v>
                </c:pt>
                <c:pt idx="117">
                  <c:v>3.786818193725602</c:v>
                </c:pt>
                <c:pt idx="118">
                  <c:v>3.7340008650908052</c:v>
                </c:pt>
                <c:pt idx="119">
                  <c:v>3.7326306752986502</c:v>
                </c:pt>
                <c:pt idx="120">
                  <c:v>3.5837224918493975</c:v>
                </c:pt>
                <c:pt idx="121">
                  <c:v>3.6861195956484218</c:v>
                </c:pt>
                <c:pt idx="122">
                  <c:v>3.5472529428614799</c:v>
                </c:pt>
                <c:pt idx="123">
                  <c:v>3.3351363385380557</c:v>
                </c:pt>
                <c:pt idx="124">
                  <c:v>3.2576724880397014</c:v>
                </c:pt>
                <c:pt idx="125">
                  <c:v>3.2456132826871968</c:v>
                </c:pt>
                <c:pt idx="126">
                  <c:v>3.2680627734950392</c:v>
                </c:pt>
                <c:pt idx="127">
                  <c:v>3.1331048897773064</c:v>
                </c:pt>
                <c:pt idx="128">
                  <c:v>3.0957372671608283</c:v>
                </c:pt>
                <c:pt idx="129">
                  <c:v>3.1771349490872796</c:v>
                </c:pt>
                <c:pt idx="130">
                  <c:v>3.1450102144739871</c:v>
                </c:pt>
                <c:pt idx="131">
                  <c:v>3.0628522033170409</c:v>
                </c:pt>
                <c:pt idx="132">
                  <c:v>2.972955991550025</c:v>
                </c:pt>
                <c:pt idx="133">
                  <c:v>3.0025126299357687</c:v>
                </c:pt>
                <c:pt idx="134">
                  <c:v>3.0174322062644112</c:v>
                </c:pt>
                <c:pt idx="135">
                  <c:v>3.06857152420229</c:v>
                </c:pt>
                <c:pt idx="136">
                  <c:v>3.0943702600478025</c:v>
                </c:pt>
                <c:pt idx="137">
                  <c:v>3.150883120589306</c:v>
                </c:pt>
                <c:pt idx="138">
                  <c:v>3.2896894341207039</c:v>
                </c:pt>
                <c:pt idx="139">
                  <c:v>3.4439530250753654</c:v>
                </c:pt>
                <c:pt idx="140">
                  <c:v>3.4850235826898954</c:v>
                </c:pt>
                <c:pt idx="141">
                  <c:v>3.4552815672904114</c:v>
                </c:pt>
                <c:pt idx="142">
                  <c:v>3.5007857161028495</c:v>
                </c:pt>
                <c:pt idx="143">
                  <c:v>3.4382732601992787</c:v>
                </c:pt>
                <c:pt idx="144">
                  <c:v>3.432253197464556</c:v>
                </c:pt>
                <c:pt idx="145">
                  <c:v>3.4915313567439794</c:v>
                </c:pt>
                <c:pt idx="146">
                  <c:v>3.5859261164649734</c:v>
                </c:pt>
                <c:pt idx="147">
                  <c:v>3.6599870466072959</c:v>
                </c:pt>
                <c:pt idx="148">
                  <c:v>3.6244231894700008</c:v>
                </c:pt>
                <c:pt idx="149">
                  <c:v>3.5940158152150028</c:v>
                </c:pt>
                <c:pt idx="150">
                  <c:v>3.6465400971272581</c:v>
                </c:pt>
                <c:pt idx="151">
                  <c:v>3.7224082164570946</c:v>
                </c:pt>
                <c:pt idx="152">
                  <c:v>3.6177573388428224</c:v>
                </c:pt>
                <c:pt idx="153">
                  <c:v>3.5329142072428468</c:v>
                </c:pt>
                <c:pt idx="154">
                  <c:v>3.4855661930200927</c:v>
                </c:pt>
                <c:pt idx="155">
                  <c:v>3.4999911838636395</c:v>
                </c:pt>
                <c:pt idx="156">
                  <c:v>3.4661732172188318</c:v>
                </c:pt>
                <c:pt idx="157">
                  <c:v>3.3233164084970985</c:v>
                </c:pt>
                <c:pt idx="158">
                  <c:v>3.1507177087719702</c:v>
                </c:pt>
                <c:pt idx="159">
                  <c:v>3.1027900799453985</c:v>
                </c:pt>
                <c:pt idx="160">
                  <c:v>3.1656037154498238</c:v>
                </c:pt>
                <c:pt idx="161">
                  <c:v>3.1079966977407123</c:v>
                </c:pt>
                <c:pt idx="162">
                  <c:v>3.0266552213107776</c:v>
                </c:pt>
                <c:pt idx="163">
                  <c:v>3.0208892832741023</c:v>
                </c:pt>
                <c:pt idx="164">
                  <c:v>2.9969026444215063</c:v>
                </c:pt>
                <c:pt idx="165">
                  <c:v>2.9424427767018839</c:v>
                </c:pt>
                <c:pt idx="166">
                  <c:v>2.8598716817762235</c:v>
                </c:pt>
                <c:pt idx="167">
                  <c:v>2.8871956811515331</c:v>
                </c:pt>
                <c:pt idx="168">
                  <c:v>2.7594666108960295</c:v>
                </c:pt>
                <c:pt idx="169">
                  <c:v>2.7075613047939728</c:v>
                </c:pt>
                <c:pt idx="170">
                  <c:v>2.5255103532377792</c:v>
                </c:pt>
                <c:pt idx="171">
                  <c:v>2.6896952006069155</c:v>
                </c:pt>
                <c:pt idx="172">
                  <c:v>2.7573128293646416</c:v>
                </c:pt>
                <c:pt idx="173">
                  <c:v>2.7627386485896013</c:v>
                </c:pt>
                <c:pt idx="174">
                  <c:v>2.7047127693779855</c:v>
                </c:pt>
                <c:pt idx="175">
                  <c:v>2.5738349557923677</c:v>
                </c:pt>
                <c:pt idx="176">
                  <c:v>2.4782913674131741</c:v>
                </c:pt>
                <c:pt idx="177">
                  <c:v>2.319383032657333</c:v>
                </c:pt>
                <c:pt idx="178">
                  <c:v>2.1843451556955076</c:v>
                </c:pt>
                <c:pt idx="179">
                  <c:v>2.0788608564756306</c:v>
                </c:pt>
                <c:pt idx="180">
                  <c:v>1.8946826535745016</c:v>
                </c:pt>
                <c:pt idx="181">
                  <c:v>1.8006824196075848</c:v>
                </c:pt>
                <c:pt idx="182">
                  <c:v>1.8079457282912283</c:v>
                </c:pt>
                <c:pt idx="183">
                  <c:v>1.9161383367412057</c:v>
                </c:pt>
                <c:pt idx="184">
                  <c:v>1.9718784917480381</c:v>
                </c:pt>
                <c:pt idx="185">
                  <c:v>1.9605562254113216</c:v>
                </c:pt>
                <c:pt idx="186">
                  <c:v>1.9542105493934767</c:v>
                </c:pt>
                <c:pt idx="187">
                  <c:v>1.8883419746602375</c:v>
                </c:pt>
                <c:pt idx="188">
                  <c:v>1.8274100919000431</c:v>
                </c:pt>
                <c:pt idx="189">
                  <c:v>1.926318221380714</c:v>
                </c:pt>
                <c:pt idx="190">
                  <c:v>1.9215136196026981</c:v>
                </c:pt>
                <c:pt idx="191">
                  <c:v>1.8109436115548556</c:v>
                </c:pt>
                <c:pt idx="192">
                  <c:v>1.7384589947871971</c:v>
                </c:pt>
                <c:pt idx="193">
                  <c:v>1.6306931730477552</c:v>
                </c:pt>
                <c:pt idx="194">
                  <c:v>1.5071539964817644</c:v>
                </c:pt>
                <c:pt idx="195">
                  <c:v>1.5747582741021553</c:v>
                </c:pt>
                <c:pt idx="196">
                  <c:v>1.6674252992035647</c:v>
                </c:pt>
                <c:pt idx="197">
                  <c:v>1.6453280087549778</c:v>
                </c:pt>
                <c:pt idx="198">
                  <c:v>1.7322193388839455</c:v>
                </c:pt>
                <c:pt idx="199">
                  <c:v>1.6744982386795866</c:v>
                </c:pt>
                <c:pt idx="200">
                  <c:v>1.6368553054691377</c:v>
                </c:pt>
                <c:pt idx="201">
                  <c:v>1.6389093280027041</c:v>
                </c:pt>
                <c:pt idx="202">
                  <c:v>1.5866167507106503</c:v>
                </c:pt>
                <c:pt idx="203">
                  <c:v>1.5748334540852555</c:v>
                </c:pt>
                <c:pt idx="204">
                  <c:v>1.5376074815550922</c:v>
                </c:pt>
                <c:pt idx="205">
                  <c:v>1.4342989723401702</c:v>
                </c:pt>
                <c:pt idx="206">
                  <c:v>1.4053140632853354</c:v>
                </c:pt>
                <c:pt idx="207">
                  <c:v>1.3255594623164613</c:v>
                </c:pt>
                <c:pt idx="208">
                  <c:v>1.2792930783348555</c:v>
                </c:pt>
                <c:pt idx="209">
                  <c:v>1.3440121034476551</c:v>
                </c:pt>
                <c:pt idx="210">
                  <c:v>1.2918528057342917</c:v>
                </c:pt>
                <c:pt idx="211">
                  <c:v>1.2410962131664278</c:v>
                </c:pt>
                <c:pt idx="212">
                  <c:v>1.1643426600961844</c:v>
                </c:pt>
                <c:pt idx="213">
                  <c:v>1.1069748428370692</c:v>
                </c:pt>
                <c:pt idx="214">
                  <c:v>1.1406185403153661</c:v>
                </c:pt>
                <c:pt idx="215">
                  <c:v>1.2453908434905623</c:v>
                </c:pt>
                <c:pt idx="216">
                  <c:v>1.327888578994699</c:v>
                </c:pt>
                <c:pt idx="217">
                  <c:v>1.3199744730111038</c:v>
                </c:pt>
                <c:pt idx="218">
                  <c:v>1.4453579506482477</c:v>
                </c:pt>
                <c:pt idx="219">
                  <c:v>1.5185511820523296</c:v>
                </c:pt>
                <c:pt idx="220">
                  <c:v>1.4782908352803452</c:v>
                </c:pt>
                <c:pt idx="221">
                  <c:v>1.5684677063843706</c:v>
                </c:pt>
                <c:pt idx="222">
                  <c:v>1.5496313639578787</c:v>
                </c:pt>
                <c:pt idx="223">
                  <c:v>1.5745246206736425</c:v>
                </c:pt>
                <c:pt idx="224">
                  <c:v>1.5071337101970403</c:v>
                </c:pt>
                <c:pt idx="225">
                  <c:v>1.4471959482426904</c:v>
                </c:pt>
                <c:pt idx="226">
                  <c:v>1.3724422709591528</c:v>
                </c:pt>
                <c:pt idx="227">
                  <c:v>1.3426071690423211</c:v>
                </c:pt>
                <c:pt idx="228">
                  <c:v>1.2372603337832362</c:v>
                </c:pt>
                <c:pt idx="229">
                  <c:v>1.2002551273219222</c:v>
                </c:pt>
                <c:pt idx="230">
                  <c:v>1.2131717038701808</c:v>
                </c:pt>
                <c:pt idx="231">
                  <c:v>1.1425211249302967</c:v>
                </c:pt>
                <c:pt idx="232">
                  <c:v>1.0773356073412401</c:v>
                </c:pt>
                <c:pt idx="233">
                  <c:v>1.0249480137023346</c:v>
                </c:pt>
                <c:pt idx="234">
                  <c:v>0.96733081505768825</c:v>
                </c:pt>
                <c:pt idx="235">
                  <c:v>0.99279406123226255</c:v>
                </c:pt>
                <c:pt idx="236">
                  <c:v>0.98490015817644783</c:v>
                </c:pt>
                <c:pt idx="237">
                  <c:v>0.91058130259082071</c:v>
                </c:pt>
                <c:pt idx="238">
                  <c:v>0.83104377351476577</c:v>
                </c:pt>
                <c:pt idx="239">
                  <c:v>0.76349146997196948</c:v>
                </c:pt>
                <c:pt idx="240">
                  <c:v>0.72016790179321655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1399-02-06</c:v>
                </c:pt>
                <c:pt idx="1">
                  <c:v>1399-02-07</c:v>
                </c:pt>
                <c:pt idx="2">
                  <c:v>1399-02-08</c:v>
                </c:pt>
                <c:pt idx="3">
                  <c:v>1399-02-09</c:v>
                </c:pt>
                <c:pt idx="4">
                  <c:v>1399-02-10</c:v>
                </c:pt>
                <c:pt idx="5">
                  <c:v>1399-02-13</c:v>
                </c:pt>
                <c:pt idx="6">
                  <c:v>1399-02-14</c:v>
                </c:pt>
                <c:pt idx="7">
                  <c:v>1399-02-15</c:v>
                </c:pt>
                <c:pt idx="8">
                  <c:v>1399-02-16</c:v>
                </c:pt>
                <c:pt idx="9">
                  <c:v>1399-02-17</c:v>
                </c:pt>
                <c:pt idx="10">
                  <c:v>1399-02-20</c:v>
                </c:pt>
                <c:pt idx="11">
                  <c:v>1399-02-21</c:v>
                </c:pt>
                <c:pt idx="12">
                  <c:v>1399-02-22</c:v>
                </c:pt>
                <c:pt idx="13">
                  <c:v>1399-02-23</c:v>
                </c:pt>
                <c:pt idx="14">
                  <c:v>1399-02-24</c:v>
                </c:pt>
                <c:pt idx="15">
                  <c:v>1399-02-27</c:v>
                </c:pt>
                <c:pt idx="16">
                  <c:v>1399-02-28</c:v>
                </c:pt>
                <c:pt idx="17">
                  <c:v>1399-02-29</c:v>
                </c:pt>
                <c:pt idx="18">
                  <c:v>1399-02-30</c:v>
                </c:pt>
                <c:pt idx="19">
                  <c:v>1399-02-31</c:v>
                </c:pt>
                <c:pt idx="20">
                  <c:v>1399-03-03</c:v>
                </c:pt>
                <c:pt idx="21">
                  <c:v>1399-03-06</c:v>
                </c:pt>
                <c:pt idx="22">
                  <c:v>1399-03-07</c:v>
                </c:pt>
                <c:pt idx="23">
                  <c:v>1399-03-10</c:v>
                </c:pt>
                <c:pt idx="24">
                  <c:v>1399-03-11</c:v>
                </c:pt>
                <c:pt idx="25">
                  <c:v>1399-03-12</c:v>
                </c:pt>
                <c:pt idx="26">
                  <c:v>1399-03-13</c:v>
                </c:pt>
                <c:pt idx="27">
                  <c:v>1399-03-17</c:v>
                </c:pt>
                <c:pt idx="28">
                  <c:v>1399-03-18</c:v>
                </c:pt>
                <c:pt idx="29">
                  <c:v>1399-03-19</c:v>
                </c:pt>
                <c:pt idx="30">
                  <c:v>1399-03-20</c:v>
                </c:pt>
                <c:pt idx="31">
                  <c:v>1399-03-21</c:v>
                </c:pt>
                <c:pt idx="32">
                  <c:v>1399-03-24</c:v>
                </c:pt>
                <c:pt idx="33">
                  <c:v>1399-03-25</c:v>
                </c:pt>
                <c:pt idx="34">
                  <c:v>1399-03-26</c:v>
                </c:pt>
                <c:pt idx="35">
                  <c:v>1399-03-27</c:v>
                </c:pt>
                <c:pt idx="36">
                  <c:v>1399-03-31</c:v>
                </c:pt>
                <c:pt idx="37">
                  <c:v>1399-04-01</c:v>
                </c:pt>
                <c:pt idx="38">
                  <c:v>1399-04-02</c:v>
                </c:pt>
                <c:pt idx="39">
                  <c:v>1399-04-03</c:v>
                </c:pt>
                <c:pt idx="40">
                  <c:v>1399-04-04</c:v>
                </c:pt>
                <c:pt idx="41">
                  <c:v>1399-04-07</c:v>
                </c:pt>
                <c:pt idx="42">
                  <c:v>1399-04-08</c:v>
                </c:pt>
                <c:pt idx="43">
                  <c:v>1399-04-09</c:v>
                </c:pt>
                <c:pt idx="44">
                  <c:v>1399-04-10</c:v>
                </c:pt>
                <c:pt idx="45">
                  <c:v>1399-04-11</c:v>
                </c:pt>
                <c:pt idx="46">
                  <c:v>1399-04-14</c:v>
                </c:pt>
                <c:pt idx="47">
                  <c:v>1399-04-15</c:v>
                </c:pt>
                <c:pt idx="48">
                  <c:v>1399-04-16</c:v>
                </c:pt>
                <c:pt idx="49">
                  <c:v>1399-04-17</c:v>
                </c:pt>
                <c:pt idx="50">
                  <c:v>1399-04-18</c:v>
                </c:pt>
                <c:pt idx="51">
                  <c:v>1399-04-21</c:v>
                </c:pt>
                <c:pt idx="52">
                  <c:v>1399-04-22</c:v>
                </c:pt>
                <c:pt idx="53">
                  <c:v>1399-04-23</c:v>
                </c:pt>
                <c:pt idx="54">
                  <c:v>1399-04-24</c:v>
                </c:pt>
                <c:pt idx="55">
                  <c:v>1399-04-25</c:v>
                </c:pt>
                <c:pt idx="56">
                  <c:v>1399-04-28</c:v>
                </c:pt>
                <c:pt idx="57">
                  <c:v>1399-04-29</c:v>
                </c:pt>
                <c:pt idx="58">
                  <c:v>1399-04-30</c:v>
                </c:pt>
                <c:pt idx="59">
                  <c:v>1399-04-31</c:v>
                </c:pt>
                <c:pt idx="60">
                  <c:v>1399-05-01</c:v>
                </c:pt>
                <c:pt idx="61">
                  <c:v>1399-05-04</c:v>
                </c:pt>
                <c:pt idx="62">
                  <c:v>1399-05-05</c:v>
                </c:pt>
                <c:pt idx="63">
                  <c:v>1399-05-06</c:v>
                </c:pt>
                <c:pt idx="64">
                  <c:v>1399-05-07</c:v>
                </c:pt>
                <c:pt idx="65">
                  <c:v>1399-05-08</c:v>
                </c:pt>
                <c:pt idx="66">
                  <c:v>1399-05-11</c:v>
                </c:pt>
                <c:pt idx="67">
                  <c:v>1399-05-12</c:v>
                </c:pt>
                <c:pt idx="68">
                  <c:v>1399-05-13</c:v>
                </c:pt>
                <c:pt idx="69">
                  <c:v>1399-05-14</c:v>
                </c:pt>
                <c:pt idx="70">
                  <c:v>1399-05-15</c:v>
                </c:pt>
                <c:pt idx="71">
                  <c:v>1399-05-19</c:v>
                </c:pt>
                <c:pt idx="72">
                  <c:v>1399-05-20</c:v>
                </c:pt>
                <c:pt idx="73">
                  <c:v>1399-05-21</c:v>
                </c:pt>
                <c:pt idx="74">
                  <c:v>1399-05-22</c:v>
                </c:pt>
                <c:pt idx="75">
                  <c:v>1399-05-25</c:v>
                </c:pt>
                <c:pt idx="76">
                  <c:v>1399-05-26</c:v>
                </c:pt>
                <c:pt idx="77">
                  <c:v>1399-05-27</c:v>
                </c:pt>
                <c:pt idx="78">
                  <c:v>1399-05-28</c:v>
                </c:pt>
                <c:pt idx="79">
                  <c:v>1399-05-29</c:v>
                </c:pt>
                <c:pt idx="80">
                  <c:v>1399-06-01</c:v>
                </c:pt>
                <c:pt idx="81">
                  <c:v>1399-06-02</c:v>
                </c:pt>
                <c:pt idx="82">
                  <c:v>1399-06-03</c:v>
                </c:pt>
                <c:pt idx="83">
                  <c:v>1399-06-04</c:v>
                </c:pt>
                <c:pt idx="84">
                  <c:v>1399-06-05</c:v>
                </c:pt>
                <c:pt idx="85">
                  <c:v>1399-06-10</c:v>
                </c:pt>
                <c:pt idx="86">
                  <c:v>1399-06-11</c:v>
                </c:pt>
                <c:pt idx="87">
                  <c:v>1399-06-12</c:v>
                </c:pt>
                <c:pt idx="88">
                  <c:v>1399-06-15</c:v>
                </c:pt>
                <c:pt idx="89">
                  <c:v>1399-06-16</c:v>
                </c:pt>
                <c:pt idx="90">
                  <c:v>1399-06-17</c:v>
                </c:pt>
                <c:pt idx="91">
                  <c:v>1399-06-18</c:v>
                </c:pt>
                <c:pt idx="92">
                  <c:v>1399-06-19</c:v>
                </c:pt>
                <c:pt idx="93">
                  <c:v>1399-06-22</c:v>
                </c:pt>
                <c:pt idx="94">
                  <c:v>1399-06-23</c:v>
                </c:pt>
                <c:pt idx="95">
                  <c:v>1399-06-24</c:v>
                </c:pt>
                <c:pt idx="96">
                  <c:v>1399-06-25</c:v>
                </c:pt>
                <c:pt idx="97">
                  <c:v>1399-06-26</c:v>
                </c:pt>
                <c:pt idx="98">
                  <c:v>1399-06-29</c:v>
                </c:pt>
                <c:pt idx="99">
                  <c:v>1399-06-30</c:v>
                </c:pt>
                <c:pt idx="100">
                  <c:v>1399-06-31</c:v>
                </c:pt>
                <c:pt idx="101">
                  <c:v>1399-07-01</c:v>
                </c:pt>
                <c:pt idx="102">
                  <c:v>1399-07-02</c:v>
                </c:pt>
                <c:pt idx="103">
                  <c:v>1399-07-05</c:v>
                </c:pt>
                <c:pt idx="104">
                  <c:v>1399-07-06</c:v>
                </c:pt>
                <c:pt idx="105">
                  <c:v>1399-07-07</c:v>
                </c:pt>
                <c:pt idx="106">
                  <c:v>1399-07-08</c:v>
                </c:pt>
                <c:pt idx="107">
                  <c:v>1399-07-09</c:v>
                </c:pt>
                <c:pt idx="108">
                  <c:v>1399-07-12</c:v>
                </c:pt>
                <c:pt idx="109">
                  <c:v>1399-07-13</c:v>
                </c:pt>
                <c:pt idx="110">
                  <c:v>1399-07-14</c:v>
                </c:pt>
                <c:pt idx="111">
                  <c:v>1399-07-15</c:v>
                </c:pt>
                <c:pt idx="112">
                  <c:v>1399-07-16</c:v>
                </c:pt>
                <c:pt idx="113">
                  <c:v>1399-07-19</c:v>
                </c:pt>
                <c:pt idx="114">
                  <c:v>1399-07-20</c:v>
                </c:pt>
                <c:pt idx="115">
                  <c:v>1399-07-21</c:v>
                </c:pt>
                <c:pt idx="116">
                  <c:v>1399-07-22</c:v>
                </c:pt>
                <c:pt idx="117">
                  <c:v>1399-07-23</c:v>
                </c:pt>
                <c:pt idx="118">
                  <c:v>1399-07-27</c:v>
                </c:pt>
                <c:pt idx="119">
                  <c:v>1399-07-28</c:v>
                </c:pt>
                <c:pt idx="120">
                  <c:v>1399-07-29</c:v>
                </c:pt>
                <c:pt idx="121">
                  <c:v>1399-07-30</c:v>
                </c:pt>
                <c:pt idx="122">
                  <c:v>1399-08-03</c:v>
                </c:pt>
                <c:pt idx="123">
                  <c:v>1399-08-05</c:v>
                </c:pt>
                <c:pt idx="124">
                  <c:v>1399-08-06</c:v>
                </c:pt>
                <c:pt idx="125">
                  <c:v>1399-08-07</c:v>
                </c:pt>
                <c:pt idx="126">
                  <c:v>1399-08-10</c:v>
                </c:pt>
                <c:pt idx="127">
                  <c:v>1399-08-11</c:v>
                </c:pt>
                <c:pt idx="128">
                  <c:v>1399-08-12</c:v>
                </c:pt>
                <c:pt idx="129">
                  <c:v>1399-08-14</c:v>
                </c:pt>
                <c:pt idx="130">
                  <c:v>1399-08-17</c:v>
                </c:pt>
                <c:pt idx="131">
                  <c:v>1399-08-18</c:v>
                </c:pt>
                <c:pt idx="132">
                  <c:v>1399-08-19</c:v>
                </c:pt>
                <c:pt idx="133">
                  <c:v>1399-08-20</c:v>
                </c:pt>
                <c:pt idx="134">
                  <c:v>1399-08-21</c:v>
                </c:pt>
                <c:pt idx="135">
                  <c:v>1399-08-24</c:v>
                </c:pt>
                <c:pt idx="136">
                  <c:v>1399-08-25</c:v>
                </c:pt>
                <c:pt idx="137">
                  <c:v>1399-08-26</c:v>
                </c:pt>
                <c:pt idx="138">
                  <c:v>1399-08-27</c:v>
                </c:pt>
                <c:pt idx="139">
                  <c:v>1399-08-28</c:v>
                </c:pt>
                <c:pt idx="140">
                  <c:v>1399-09-01</c:v>
                </c:pt>
                <c:pt idx="141">
                  <c:v>1399-09-02</c:v>
                </c:pt>
                <c:pt idx="142">
                  <c:v>1399-09-03</c:v>
                </c:pt>
                <c:pt idx="143">
                  <c:v>1399-09-04</c:v>
                </c:pt>
                <c:pt idx="144">
                  <c:v>1399-09-05</c:v>
                </c:pt>
                <c:pt idx="145">
                  <c:v>1399-09-08</c:v>
                </c:pt>
                <c:pt idx="146">
                  <c:v>1399-09-09</c:v>
                </c:pt>
                <c:pt idx="147">
                  <c:v>1399-09-10</c:v>
                </c:pt>
                <c:pt idx="148">
                  <c:v>1399-09-11</c:v>
                </c:pt>
                <c:pt idx="149">
                  <c:v>1399-09-12</c:v>
                </c:pt>
                <c:pt idx="150">
                  <c:v>1399-09-15</c:v>
                </c:pt>
                <c:pt idx="151">
                  <c:v>1399-09-16</c:v>
                </c:pt>
                <c:pt idx="152">
                  <c:v>1399-09-17</c:v>
                </c:pt>
                <c:pt idx="153">
                  <c:v>1399-09-18</c:v>
                </c:pt>
                <c:pt idx="154">
                  <c:v>1399-09-19</c:v>
                </c:pt>
                <c:pt idx="155">
                  <c:v>1399-09-22</c:v>
                </c:pt>
                <c:pt idx="156">
                  <c:v>1399-09-23</c:v>
                </c:pt>
                <c:pt idx="157">
                  <c:v>1399-09-24</c:v>
                </c:pt>
                <c:pt idx="158">
                  <c:v>1399-09-25</c:v>
                </c:pt>
                <c:pt idx="159">
                  <c:v>1399-09-26</c:v>
                </c:pt>
                <c:pt idx="160">
                  <c:v>1399-09-29</c:v>
                </c:pt>
                <c:pt idx="161">
                  <c:v>1399-09-30</c:v>
                </c:pt>
                <c:pt idx="162">
                  <c:v>1399-10-01</c:v>
                </c:pt>
                <c:pt idx="163">
                  <c:v>1399-10-02</c:v>
                </c:pt>
                <c:pt idx="164">
                  <c:v>1399-10-03</c:v>
                </c:pt>
                <c:pt idx="165">
                  <c:v>1399-10-06</c:v>
                </c:pt>
                <c:pt idx="166">
                  <c:v>1399-10-07</c:v>
                </c:pt>
                <c:pt idx="167">
                  <c:v>1399-10-08</c:v>
                </c:pt>
                <c:pt idx="168">
                  <c:v>1399-10-09</c:v>
                </c:pt>
                <c:pt idx="169">
                  <c:v>1399-10-10</c:v>
                </c:pt>
                <c:pt idx="170">
                  <c:v>1399-10-13</c:v>
                </c:pt>
                <c:pt idx="171">
                  <c:v>1399-10-14</c:v>
                </c:pt>
                <c:pt idx="172">
                  <c:v>1399-10-15</c:v>
                </c:pt>
                <c:pt idx="173">
                  <c:v>1399-10-16</c:v>
                </c:pt>
                <c:pt idx="174">
                  <c:v>1399-10-17</c:v>
                </c:pt>
                <c:pt idx="175">
                  <c:v>1399-10-20</c:v>
                </c:pt>
                <c:pt idx="176">
                  <c:v>1399-10-21</c:v>
                </c:pt>
                <c:pt idx="177">
                  <c:v>1399-10-22</c:v>
                </c:pt>
                <c:pt idx="178">
                  <c:v>1399-10-23</c:v>
                </c:pt>
                <c:pt idx="179">
                  <c:v>1399-10-24</c:v>
                </c:pt>
                <c:pt idx="180">
                  <c:v>1399-10-27</c:v>
                </c:pt>
                <c:pt idx="181">
                  <c:v>1399-10-29</c:v>
                </c:pt>
                <c:pt idx="182">
                  <c:v>1399-10-30</c:v>
                </c:pt>
                <c:pt idx="183">
                  <c:v>1399-11-01</c:v>
                </c:pt>
                <c:pt idx="184">
                  <c:v>1399-11-04</c:v>
                </c:pt>
                <c:pt idx="185">
                  <c:v>1399-11-05</c:v>
                </c:pt>
                <c:pt idx="186">
                  <c:v>1399-11-06</c:v>
                </c:pt>
                <c:pt idx="187">
                  <c:v>1399-11-07</c:v>
                </c:pt>
                <c:pt idx="188">
                  <c:v>1399-11-08</c:v>
                </c:pt>
                <c:pt idx="189">
                  <c:v>1399-11-11</c:v>
                </c:pt>
                <c:pt idx="190">
                  <c:v>1399-11-12</c:v>
                </c:pt>
                <c:pt idx="191">
                  <c:v>1399-11-13</c:v>
                </c:pt>
                <c:pt idx="192">
                  <c:v>1399-11-14</c:v>
                </c:pt>
                <c:pt idx="193">
                  <c:v>1399-11-15</c:v>
                </c:pt>
                <c:pt idx="194">
                  <c:v>1399-11-18</c:v>
                </c:pt>
                <c:pt idx="195">
                  <c:v>1399-11-19</c:v>
                </c:pt>
                <c:pt idx="196">
                  <c:v>1399-11-20</c:v>
                </c:pt>
                <c:pt idx="197">
                  <c:v>1399-11-21</c:v>
                </c:pt>
                <c:pt idx="198">
                  <c:v>1399-11-25</c:v>
                </c:pt>
                <c:pt idx="199">
                  <c:v>1399-11-26</c:v>
                </c:pt>
                <c:pt idx="200">
                  <c:v>1399-11-27</c:v>
                </c:pt>
                <c:pt idx="201">
                  <c:v>1399-11-28</c:v>
                </c:pt>
                <c:pt idx="202">
                  <c:v>1399-11-29</c:v>
                </c:pt>
                <c:pt idx="203">
                  <c:v>1399-12-02</c:v>
                </c:pt>
                <c:pt idx="204">
                  <c:v>1399-12-03</c:v>
                </c:pt>
                <c:pt idx="205">
                  <c:v>1399-12-04</c:v>
                </c:pt>
                <c:pt idx="206">
                  <c:v>1399-12-05</c:v>
                </c:pt>
                <c:pt idx="207">
                  <c:v>1399-12-06</c:v>
                </c:pt>
                <c:pt idx="208">
                  <c:v>1399-12-09</c:v>
                </c:pt>
                <c:pt idx="209">
                  <c:v>1399-12-10</c:v>
                </c:pt>
                <c:pt idx="210">
                  <c:v>1399-12-11</c:v>
                </c:pt>
                <c:pt idx="211">
                  <c:v>1399-12-12</c:v>
                </c:pt>
                <c:pt idx="212">
                  <c:v>1399-12-13</c:v>
                </c:pt>
                <c:pt idx="213">
                  <c:v>1399-12-16</c:v>
                </c:pt>
                <c:pt idx="214">
                  <c:v>1399-12-17</c:v>
                </c:pt>
                <c:pt idx="215">
                  <c:v>1399-12-18</c:v>
                </c:pt>
                <c:pt idx="216">
                  <c:v>1399-12-19</c:v>
                </c:pt>
                <c:pt idx="217">
                  <c:v>1399-12-20</c:v>
                </c:pt>
                <c:pt idx="218">
                  <c:v>1399-12-23</c:v>
                </c:pt>
                <c:pt idx="219">
                  <c:v>1399-12-24</c:v>
                </c:pt>
                <c:pt idx="220">
                  <c:v>1399-12-25</c:v>
                </c:pt>
                <c:pt idx="221">
                  <c:v>1399-12-26</c:v>
                </c:pt>
                <c:pt idx="222">
                  <c:v>1399-12-27</c:v>
                </c:pt>
                <c:pt idx="223">
                  <c:v>1400-01-07</c:v>
                </c:pt>
                <c:pt idx="224">
                  <c:v>1400-01-08</c:v>
                </c:pt>
                <c:pt idx="225">
                  <c:v>1400-01-10</c:v>
                </c:pt>
                <c:pt idx="226">
                  <c:v>1400-01-11</c:v>
                </c:pt>
                <c:pt idx="227">
                  <c:v>1400-01-14</c:v>
                </c:pt>
                <c:pt idx="228">
                  <c:v>1400-01-15</c:v>
                </c:pt>
                <c:pt idx="229">
                  <c:v>1400-01-16</c:v>
                </c:pt>
                <c:pt idx="230">
                  <c:v>1400-01-17</c:v>
                </c:pt>
                <c:pt idx="231">
                  <c:v>1400-01-18</c:v>
                </c:pt>
                <c:pt idx="232">
                  <c:v>1400-01-21</c:v>
                </c:pt>
                <c:pt idx="233">
                  <c:v>1400-01-22</c:v>
                </c:pt>
                <c:pt idx="234">
                  <c:v>1400-01-23</c:v>
                </c:pt>
                <c:pt idx="235">
                  <c:v>1400-01-24</c:v>
                </c:pt>
                <c:pt idx="236">
                  <c:v>1400-01-25</c:v>
                </c:pt>
                <c:pt idx="237">
                  <c:v>1400-01-28</c:v>
                </c:pt>
                <c:pt idx="238">
                  <c:v>1400-01-29</c:v>
                </c:pt>
                <c:pt idx="239">
                  <c:v>1400-01-30</c:v>
                </c:pt>
                <c:pt idx="240">
                  <c:v>1400-01-31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-0.19210252418749041</c:v>
                </c:pt>
                <c:pt idx="1">
                  <c:v>-0.17909332157975444</c:v>
                </c:pt>
                <c:pt idx="2">
                  <c:v>-0.17841543092056966</c:v>
                </c:pt>
                <c:pt idx="3">
                  <c:v>-0.16765020469885294</c:v>
                </c:pt>
                <c:pt idx="4">
                  <c:v>-0.15125595955531534</c:v>
                </c:pt>
                <c:pt idx="5">
                  <c:v>-0.16855115063070514</c:v>
                </c:pt>
                <c:pt idx="6">
                  <c:v>-0.17415482357721324</c:v>
                </c:pt>
                <c:pt idx="7">
                  <c:v>-0.17721730106371147</c:v>
                </c:pt>
                <c:pt idx="8">
                  <c:v>-0.17097956463793873</c:v>
                </c:pt>
                <c:pt idx="9">
                  <c:v>-0.15991759022449559</c:v>
                </c:pt>
                <c:pt idx="10">
                  <c:v>-0.147427143671779</c:v>
                </c:pt>
                <c:pt idx="11">
                  <c:v>-0.14132726040804044</c:v>
                </c:pt>
                <c:pt idx="12">
                  <c:v>-0.13353199943238259</c:v>
                </c:pt>
                <c:pt idx="13">
                  <c:v>-0.13476506746341377</c:v>
                </c:pt>
                <c:pt idx="14">
                  <c:v>-0.11751288497190049</c:v>
                </c:pt>
                <c:pt idx="15">
                  <c:v>-0.10959565361840173</c:v>
                </c:pt>
                <c:pt idx="16">
                  <c:v>-0.10289722476364749</c:v>
                </c:pt>
                <c:pt idx="17">
                  <c:v>-0.10045540572510048</c:v>
                </c:pt>
                <c:pt idx="18">
                  <c:v>-8.9323503646761226E-2</c:v>
                </c:pt>
                <c:pt idx="19">
                  <c:v>-7.1134263229481243E-2</c:v>
                </c:pt>
                <c:pt idx="20">
                  <c:v>-6.949015381718604E-2</c:v>
                </c:pt>
                <c:pt idx="21">
                  <c:v>-6.7831562852084359E-2</c:v>
                </c:pt>
                <c:pt idx="22">
                  <c:v>-7.168383434937986E-2</c:v>
                </c:pt>
                <c:pt idx="23">
                  <c:v>-5.6280561122244444E-2</c:v>
                </c:pt>
                <c:pt idx="24">
                  <c:v>-4.6747492649132139E-2</c:v>
                </c:pt>
                <c:pt idx="25">
                  <c:v>-4.0305010893246229E-2</c:v>
                </c:pt>
                <c:pt idx="26">
                  <c:v>-2.09277849740932E-2</c:v>
                </c:pt>
                <c:pt idx="27">
                  <c:v>8.8217784272335287E-3</c:v>
                </c:pt>
                <c:pt idx="28">
                  <c:v>1.6179934212754432E-3</c:v>
                </c:pt>
                <c:pt idx="29">
                  <c:v>3.6861401131744742E-3</c:v>
                </c:pt>
                <c:pt idx="30">
                  <c:v>1.2594958049862992E-3</c:v>
                </c:pt>
                <c:pt idx="31">
                  <c:v>-5.5087605569362763E-3</c:v>
                </c:pt>
                <c:pt idx="32">
                  <c:v>-3.4584035896549348E-2</c:v>
                </c:pt>
                <c:pt idx="33">
                  <c:v>-4.5470289521833962E-2</c:v>
                </c:pt>
                <c:pt idx="34">
                  <c:v>-6.3507292726655895E-2</c:v>
                </c:pt>
                <c:pt idx="35">
                  <c:v>-3.5440053009042738E-2</c:v>
                </c:pt>
                <c:pt idx="36">
                  <c:v>6.586712130239758E-2</c:v>
                </c:pt>
                <c:pt idx="37">
                  <c:v>-1.5338887442506222E-2</c:v>
                </c:pt>
                <c:pt idx="38">
                  <c:v>-1.0663026598217495E-2</c:v>
                </c:pt>
                <c:pt idx="39">
                  <c:v>-9.0730630621831398E-3</c:v>
                </c:pt>
                <c:pt idx="40">
                  <c:v>-2.6467103932503178E-2</c:v>
                </c:pt>
                <c:pt idx="41">
                  <c:v>-4.4360660997914358E-2</c:v>
                </c:pt>
                <c:pt idx="42">
                  <c:v>-5.0257974939577399E-2</c:v>
                </c:pt>
                <c:pt idx="43">
                  <c:v>-5.6122158281579293E-2</c:v>
                </c:pt>
                <c:pt idx="44">
                  <c:v>-4.8024490576867862E-2</c:v>
                </c:pt>
                <c:pt idx="45">
                  <c:v>-4.4688952295521611E-2</c:v>
                </c:pt>
                <c:pt idx="46">
                  <c:v>-2.2738284438763579E-2</c:v>
                </c:pt>
                <c:pt idx="47">
                  <c:v>-1.4542003026059791E-2</c:v>
                </c:pt>
                <c:pt idx="48">
                  <c:v>-2.9521266593961482E-3</c:v>
                </c:pt>
                <c:pt idx="49">
                  <c:v>-6.6910147881809046E-3</c:v>
                </c:pt>
                <c:pt idx="50">
                  <c:v>1.7628342281585718E-2</c:v>
                </c:pt>
                <c:pt idx="51">
                  <c:v>2.0922352959122037E-2</c:v>
                </c:pt>
                <c:pt idx="52">
                  <c:v>2.3766786140979601E-2</c:v>
                </c:pt>
                <c:pt idx="53">
                  <c:v>2.7713027713027527E-2</c:v>
                </c:pt>
                <c:pt idx="54">
                  <c:v>1.0076743410076583E-2</c:v>
                </c:pt>
                <c:pt idx="55">
                  <c:v>1.1439628923479717E-2</c:v>
                </c:pt>
                <c:pt idx="56">
                  <c:v>8.7368251593289425E-3</c:v>
                </c:pt>
                <c:pt idx="57">
                  <c:v>6.7199243677618092E-3</c:v>
                </c:pt>
                <c:pt idx="58">
                  <c:v>3.8853995737375691E-3</c:v>
                </c:pt>
                <c:pt idx="59">
                  <c:v>2.9348753436344577E-2</c:v>
                </c:pt>
                <c:pt idx="60">
                  <c:v>2.2323063118095732E-2</c:v>
                </c:pt>
                <c:pt idx="61">
                  <c:v>1.9893209668054412E-2</c:v>
                </c:pt>
                <c:pt idx="62">
                  <c:v>1.9223579203082153E-2</c:v>
                </c:pt>
                <c:pt idx="63">
                  <c:v>1.672209116145118E-2</c:v>
                </c:pt>
                <c:pt idx="64">
                  <c:v>2.5280952110220412E-2</c:v>
                </c:pt>
                <c:pt idx="65">
                  <c:v>3.5296224944596499E-2</c:v>
                </c:pt>
                <c:pt idx="66">
                  <c:v>3.2184351292222857E-2</c:v>
                </c:pt>
                <c:pt idx="67">
                  <c:v>3.2407982940146907E-2</c:v>
                </c:pt>
                <c:pt idx="68">
                  <c:v>3.3293709377456349E-2</c:v>
                </c:pt>
                <c:pt idx="69">
                  <c:v>5.0693821660350302E-2</c:v>
                </c:pt>
                <c:pt idx="70">
                  <c:v>0.10457198248755262</c:v>
                </c:pt>
                <c:pt idx="71">
                  <c:v>0.10546134010683694</c:v>
                </c:pt>
                <c:pt idx="72">
                  <c:v>0.11659815005138752</c:v>
                </c:pt>
                <c:pt idx="73">
                  <c:v>0.12189128892635748</c:v>
                </c:pt>
                <c:pt idx="74">
                  <c:v>0.12474168508713324</c:v>
                </c:pt>
                <c:pt idx="75">
                  <c:v>0.13062754954880718</c:v>
                </c:pt>
                <c:pt idx="76">
                  <c:v>0.13259460072361429</c:v>
                </c:pt>
                <c:pt idx="77">
                  <c:v>0.13530194969397336</c:v>
                </c:pt>
                <c:pt idx="78">
                  <c:v>0.14571301183082253</c:v>
                </c:pt>
                <c:pt idx="79">
                  <c:v>0.13060334632510995</c:v>
                </c:pt>
                <c:pt idx="80">
                  <c:v>0.13294635256955911</c:v>
                </c:pt>
                <c:pt idx="81">
                  <c:v>0.13166825197140297</c:v>
                </c:pt>
                <c:pt idx="82">
                  <c:v>0.12723518522285748</c:v>
                </c:pt>
                <c:pt idx="83">
                  <c:v>0.14950162001852041</c:v>
                </c:pt>
                <c:pt idx="84">
                  <c:v>0.15960616445451858</c:v>
                </c:pt>
                <c:pt idx="85">
                  <c:v>0.14642853425755353</c:v>
                </c:pt>
                <c:pt idx="86">
                  <c:v>0.16113581936366739</c:v>
                </c:pt>
                <c:pt idx="87">
                  <c:v>0.15906148029212219</c:v>
                </c:pt>
                <c:pt idx="88">
                  <c:v>0.13099193360071126</c:v>
                </c:pt>
                <c:pt idx="89">
                  <c:v>0.12177602190846049</c:v>
                </c:pt>
                <c:pt idx="90">
                  <c:v>0.11262909652760822</c:v>
                </c:pt>
                <c:pt idx="91">
                  <c:v>0.11737750059079177</c:v>
                </c:pt>
                <c:pt idx="92">
                  <c:v>9.6041832810086714E-2</c:v>
                </c:pt>
                <c:pt idx="93">
                  <c:v>9.4741329652847206E-2</c:v>
                </c:pt>
                <c:pt idx="94">
                  <c:v>9.4314338514682294E-2</c:v>
                </c:pt>
                <c:pt idx="95">
                  <c:v>8.5768504680248547E-2</c:v>
                </c:pt>
                <c:pt idx="96">
                  <c:v>8.7537045580726058E-2</c:v>
                </c:pt>
                <c:pt idx="97">
                  <c:v>8.9669798804376866E-2</c:v>
                </c:pt>
                <c:pt idx="98">
                  <c:v>7.197686645636181E-2</c:v>
                </c:pt>
                <c:pt idx="99">
                  <c:v>7.5322151668907766E-2</c:v>
                </c:pt>
                <c:pt idx="100">
                  <c:v>6.7547191979321575E-2</c:v>
                </c:pt>
                <c:pt idx="101">
                  <c:v>5.2709862441063349E-2</c:v>
                </c:pt>
                <c:pt idx="102">
                  <c:v>4.5214726306397335E-2</c:v>
                </c:pt>
                <c:pt idx="103">
                  <c:v>5.6911241787575229E-2</c:v>
                </c:pt>
                <c:pt idx="104">
                  <c:v>5.9419587679833796E-2</c:v>
                </c:pt>
                <c:pt idx="105">
                  <c:v>6.3964358168582924E-2</c:v>
                </c:pt>
                <c:pt idx="106">
                  <c:v>6.5780236611808318E-2</c:v>
                </c:pt>
                <c:pt idx="107">
                  <c:v>7.9935163966496026E-2</c:v>
                </c:pt>
                <c:pt idx="108">
                  <c:v>8.654145854145856E-2</c:v>
                </c:pt>
                <c:pt idx="109">
                  <c:v>9.1162567101994885E-2</c:v>
                </c:pt>
                <c:pt idx="110">
                  <c:v>0.10329559239789732</c:v>
                </c:pt>
                <c:pt idx="111">
                  <c:v>0.1111637451419909</c:v>
                </c:pt>
                <c:pt idx="112">
                  <c:v>0.11552124111932738</c:v>
                </c:pt>
                <c:pt idx="113">
                  <c:v>0.13207330811941742</c:v>
                </c:pt>
                <c:pt idx="114">
                  <c:v>0.13820212284320132</c:v>
                </c:pt>
                <c:pt idx="115">
                  <c:v>0.1451747716538605</c:v>
                </c:pt>
                <c:pt idx="116">
                  <c:v>0.12776552734316859</c:v>
                </c:pt>
                <c:pt idx="117">
                  <c:v>0.1214720678832506</c:v>
                </c:pt>
                <c:pt idx="118">
                  <c:v>0.10957393483709255</c:v>
                </c:pt>
                <c:pt idx="119">
                  <c:v>0.10598969830757898</c:v>
                </c:pt>
                <c:pt idx="120">
                  <c:v>0.10727677525193346</c:v>
                </c:pt>
                <c:pt idx="121">
                  <c:v>0.10732135489245098</c:v>
                </c:pt>
                <c:pt idx="122">
                  <c:v>0.10213221067369305</c:v>
                </c:pt>
                <c:pt idx="123">
                  <c:v>9.3387358811697574E-2</c:v>
                </c:pt>
                <c:pt idx="124">
                  <c:v>9.9946651147000409E-2</c:v>
                </c:pt>
                <c:pt idx="125">
                  <c:v>7.9552131555576056E-2</c:v>
                </c:pt>
                <c:pt idx="126">
                  <c:v>7.1129562691160775E-2</c:v>
                </c:pt>
                <c:pt idx="127">
                  <c:v>7.1491118578972612E-2</c:v>
                </c:pt>
                <c:pt idx="128">
                  <c:v>5.6314138705428674E-2</c:v>
                </c:pt>
                <c:pt idx="129">
                  <c:v>7.1060626073173871E-2</c:v>
                </c:pt>
                <c:pt idx="130">
                  <c:v>9.8610680569254816E-2</c:v>
                </c:pt>
                <c:pt idx="131">
                  <c:v>0.10243274024010018</c:v>
                </c:pt>
                <c:pt idx="132">
                  <c:v>0.12594665374034819</c:v>
                </c:pt>
                <c:pt idx="133">
                  <c:v>0.11741550156101188</c:v>
                </c:pt>
                <c:pt idx="134">
                  <c:v>0.11965276194817998</c:v>
                </c:pt>
                <c:pt idx="135">
                  <c:v>0.13026528891961786</c:v>
                </c:pt>
                <c:pt idx="136">
                  <c:v>0.14789189810601355</c:v>
                </c:pt>
                <c:pt idx="137">
                  <c:v>0.14705893570199957</c:v>
                </c:pt>
                <c:pt idx="138">
                  <c:v>0.14371581266147659</c:v>
                </c:pt>
                <c:pt idx="139">
                  <c:v>0.14773029692430528</c:v>
                </c:pt>
                <c:pt idx="140">
                  <c:v>0.14961973589617461</c:v>
                </c:pt>
                <c:pt idx="141">
                  <c:v>0.15772433460076041</c:v>
                </c:pt>
                <c:pt idx="142">
                  <c:v>0.15921822198498958</c:v>
                </c:pt>
                <c:pt idx="143">
                  <c:v>0.16408843346221347</c:v>
                </c:pt>
                <c:pt idx="144">
                  <c:v>0.15645438408307766</c:v>
                </c:pt>
                <c:pt idx="145">
                  <c:v>0.15509810658115741</c:v>
                </c:pt>
                <c:pt idx="146">
                  <c:v>0.14700312461417187</c:v>
                </c:pt>
                <c:pt idx="147">
                  <c:v>0.15284166137315069</c:v>
                </c:pt>
                <c:pt idx="148">
                  <c:v>0.17380571980950599</c:v>
                </c:pt>
                <c:pt idx="149">
                  <c:v>0.1812020534117782</c:v>
                </c:pt>
                <c:pt idx="150">
                  <c:v>0.19871021226551489</c:v>
                </c:pt>
                <c:pt idx="151">
                  <c:v>0.20440877123590306</c:v>
                </c:pt>
                <c:pt idx="152">
                  <c:v>0.19907891942362621</c:v>
                </c:pt>
                <c:pt idx="153">
                  <c:v>0.19655371769945118</c:v>
                </c:pt>
                <c:pt idx="154">
                  <c:v>0.19478456108304565</c:v>
                </c:pt>
                <c:pt idx="155">
                  <c:v>0.19353025250119105</c:v>
                </c:pt>
                <c:pt idx="156">
                  <c:v>0.18266350415316146</c:v>
                </c:pt>
                <c:pt idx="157">
                  <c:v>0.16205481437976044</c:v>
                </c:pt>
                <c:pt idx="158">
                  <c:v>0.1554471568759741</c:v>
                </c:pt>
                <c:pt idx="159">
                  <c:v>0.16164197213132825</c:v>
                </c:pt>
                <c:pt idx="160">
                  <c:v>0.18323795358286277</c:v>
                </c:pt>
                <c:pt idx="161">
                  <c:v>0.18849961232622281</c:v>
                </c:pt>
                <c:pt idx="162">
                  <c:v>0.13127144178813266</c:v>
                </c:pt>
                <c:pt idx="163">
                  <c:v>0.12329531143175831</c:v>
                </c:pt>
                <c:pt idx="164">
                  <c:v>0.13437384475281089</c:v>
                </c:pt>
                <c:pt idx="165">
                  <c:v>0.13118091494310891</c:v>
                </c:pt>
                <c:pt idx="166">
                  <c:v>0.12449538354439005</c:v>
                </c:pt>
                <c:pt idx="167">
                  <c:v>0.12159267180385536</c:v>
                </c:pt>
                <c:pt idx="168">
                  <c:v>0.13264247778115545</c:v>
                </c:pt>
                <c:pt idx="169">
                  <c:v>0.15643335187411389</c:v>
                </c:pt>
                <c:pt idx="170">
                  <c:v>0.16474377377449212</c:v>
                </c:pt>
                <c:pt idx="171">
                  <c:v>0.16687887808902113</c:v>
                </c:pt>
                <c:pt idx="172">
                  <c:v>0.16943089722441362</c:v>
                </c:pt>
                <c:pt idx="173">
                  <c:v>0.18293841410954981</c:v>
                </c:pt>
                <c:pt idx="174">
                  <c:v>0.18348929278387605</c:v>
                </c:pt>
                <c:pt idx="175">
                  <c:v>0.18120181085095854</c:v>
                </c:pt>
                <c:pt idx="176">
                  <c:v>0.18045679924042624</c:v>
                </c:pt>
                <c:pt idx="177">
                  <c:v>0.17972027972027971</c:v>
                </c:pt>
                <c:pt idx="178">
                  <c:v>0.18333537321000826</c:v>
                </c:pt>
                <c:pt idx="179">
                  <c:v>0.19867660240074514</c:v>
                </c:pt>
                <c:pt idx="180">
                  <c:v>0.19115701032732391</c:v>
                </c:pt>
                <c:pt idx="181">
                  <c:v>0.18777422343419503</c:v>
                </c:pt>
                <c:pt idx="182">
                  <c:v>0.20566824942392281</c:v>
                </c:pt>
                <c:pt idx="183">
                  <c:v>0.24326219106358438</c:v>
                </c:pt>
                <c:pt idx="184">
                  <c:v>0.24096347273689767</c:v>
                </c:pt>
                <c:pt idx="185">
                  <c:v>0.26293012227973334</c:v>
                </c:pt>
                <c:pt idx="186">
                  <c:v>0.27152265333650716</c:v>
                </c:pt>
                <c:pt idx="187">
                  <c:v>0.2590980797475928</c:v>
                </c:pt>
                <c:pt idx="188">
                  <c:v>0.24479904149874754</c:v>
                </c:pt>
                <c:pt idx="189">
                  <c:v>0.27101441179756458</c:v>
                </c:pt>
                <c:pt idx="190">
                  <c:v>0.27729615262082796</c:v>
                </c:pt>
                <c:pt idx="191">
                  <c:v>0.2836596499170061</c:v>
                </c:pt>
                <c:pt idx="192">
                  <c:v>0.27252876846110619</c:v>
                </c:pt>
                <c:pt idx="193">
                  <c:v>0.27835505782999825</c:v>
                </c:pt>
                <c:pt idx="194">
                  <c:v>0.28405082000665494</c:v>
                </c:pt>
                <c:pt idx="195">
                  <c:v>0.28595285739509158</c:v>
                </c:pt>
                <c:pt idx="196">
                  <c:v>0.28785662370161824</c:v>
                </c:pt>
                <c:pt idx="197">
                  <c:v>0.26983869514283154</c:v>
                </c:pt>
                <c:pt idx="198">
                  <c:v>0.28819953686415478</c:v>
                </c:pt>
                <c:pt idx="199">
                  <c:v>0.29289478844486116</c:v>
                </c:pt>
                <c:pt idx="200">
                  <c:v>0.29759293856442759</c:v>
                </c:pt>
                <c:pt idx="201">
                  <c:v>0.31625686800649833</c:v>
                </c:pt>
                <c:pt idx="202">
                  <c:v>0.30918102003279913</c:v>
                </c:pt>
                <c:pt idx="203">
                  <c:v>0.28348902318585845</c:v>
                </c:pt>
                <c:pt idx="204">
                  <c:v>0.30935507524184236</c:v>
                </c:pt>
                <c:pt idx="205">
                  <c:v>0.31237359083713168</c:v>
                </c:pt>
                <c:pt idx="206">
                  <c:v>0.32490618959178263</c:v>
                </c:pt>
                <c:pt idx="207">
                  <c:v>0.30308365040604235</c:v>
                </c:pt>
                <c:pt idx="208">
                  <c:v>0.31138971159099404</c:v>
                </c:pt>
                <c:pt idx="209">
                  <c:v>0.32873206156050072</c:v>
                </c:pt>
                <c:pt idx="210">
                  <c:v>0.33276793382673753</c:v>
                </c:pt>
                <c:pt idx="211">
                  <c:v>0.33688288447735082</c:v>
                </c:pt>
                <c:pt idx="212">
                  <c:v>0.3407211379424413</c:v>
                </c:pt>
                <c:pt idx="213">
                  <c:v>0.28741484472109557</c:v>
                </c:pt>
                <c:pt idx="214">
                  <c:v>0.343783159666462</c:v>
                </c:pt>
                <c:pt idx="215">
                  <c:v>0.38001097138999085</c:v>
                </c:pt>
                <c:pt idx="216">
                  <c:v>0.36628479601886887</c:v>
                </c:pt>
                <c:pt idx="217">
                  <c:v>0.39961124844182461</c:v>
                </c:pt>
                <c:pt idx="218">
                  <c:v>0.51852585378735094</c:v>
                </c:pt>
                <c:pt idx="219">
                  <c:v>0.56236709399112939</c:v>
                </c:pt>
                <c:pt idx="220">
                  <c:v>0.60859598166062567</c:v>
                </c:pt>
                <c:pt idx="221">
                  <c:v>0.63191319494846865</c:v>
                </c:pt>
                <c:pt idx="222">
                  <c:v>0.7044718904304339</c:v>
                </c:pt>
                <c:pt idx="223">
                  <c:v>0.65266687009071189</c:v>
                </c:pt>
                <c:pt idx="224">
                  <c:v>0.5816154820864754</c:v>
                </c:pt>
                <c:pt idx="225">
                  <c:v>0.55370816174729964</c:v>
                </c:pt>
                <c:pt idx="226">
                  <c:v>0.56124654687806719</c:v>
                </c:pt>
                <c:pt idx="227">
                  <c:v>0.59833417465926297</c:v>
                </c:pt>
                <c:pt idx="228">
                  <c:v>0.61238883502402452</c:v>
                </c:pt>
                <c:pt idx="229">
                  <c:v>0.60522929975967665</c:v>
                </c:pt>
                <c:pt idx="230">
                  <c:v>0.57749200660553046</c:v>
                </c:pt>
                <c:pt idx="231">
                  <c:v>0.52452314524853394</c:v>
                </c:pt>
                <c:pt idx="232">
                  <c:v>0.52073010242032391</c:v>
                </c:pt>
                <c:pt idx="233">
                  <c:v>0.52568933671875095</c:v>
                </c:pt>
                <c:pt idx="234">
                  <c:v>0.5160377685594566</c:v>
                </c:pt>
                <c:pt idx="235">
                  <c:v>0.49913943429127894</c:v>
                </c:pt>
                <c:pt idx="236">
                  <c:v>0.49124725256334445</c:v>
                </c:pt>
                <c:pt idx="237">
                  <c:v>0.51301146215686733</c:v>
                </c:pt>
                <c:pt idx="238">
                  <c:v>0.62066755594203915</c:v>
                </c:pt>
                <c:pt idx="239">
                  <c:v>0.93852490556555446</c:v>
                </c:pt>
                <c:pt idx="240">
                  <c:v>0.49845996464034314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1399-02-06</c:v>
                </c:pt>
                <c:pt idx="1">
                  <c:v>1399-02-07</c:v>
                </c:pt>
                <c:pt idx="2">
                  <c:v>1399-02-08</c:v>
                </c:pt>
                <c:pt idx="3">
                  <c:v>1399-02-09</c:v>
                </c:pt>
                <c:pt idx="4">
                  <c:v>1399-02-10</c:v>
                </c:pt>
                <c:pt idx="5">
                  <c:v>1399-02-13</c:v>
                </c:pt>
                <c:pt idx="6">
                  <c:v>1399-02-14</c:v>
                </c:pt>
                <c:pt idx="7">
                  <c:v>1399-02-15</c:v>
                </c:pt>
                <c:pt idx="8">
                  <c:v>1399-02-16</c:v>
                </c:pt>
                <c:pt idx="9">
                  <c:v>1399-02-17</c:v>
                </c:pt>
                <c:pt idx="10">
                  <c:v>1399-02-20</c:v>
                </c:pt>
                <c:pt idx="11">
                  <c:v>1399-02-21</c:v>
                </c:pt>
                <c:pt idx="12">
                  <c:v>1399-02-22</c:v>
                </c:pt>
                <c:pt idx="13">
                  <c:v>1399-02-23</c:v>
                </c:pt>
                <c:pt idx="14">
                  <c:v>1399-02-24</c:v>
                </c:pt>
                <c:pt idx="15">
                  <c:v>1399-02-27</c:v>
                </c:pt>
                <c:pt idx="16">
                  <c:v>1399-02-28</c:v>
                </c:pt>
                <c:pt idx="17">
                  <c:v>1399-02-29</c:v>
                </c:pt>
                <c:pt idx="18">
                  <c:v>1399-02-30</c:v>
                </c:pt>
                <c:pt idx="19">
                  <c:v>1399-02-31</c:v>
                </c:pt>
                <c:pt idx="20">
                  <c:v>1399-03-03</c:v>
                </c:pt>
                <c:pt idx="21">
                  <c:v>1399-03-06</c:v>
                </c:pt>
                <c:pt idx="22">
                  <c:v>1399-03-07</c:v>
                </c:pt>
                <c:pt idx="23">
                  <c:v>1399-03-10</c:v>
                </c:pt>
                <c:pt idx="24">
                  <c:v>1399-03-11</c:v>
                </c:pt>
                <c:pt idx="25">
                  <c:v>1399-03-12</c:v>
                </c:pt>
                <c:pt idx="26">
                  <c:v>1399-03-13</c:v>
                </c:pt>
                <c:pt idx="27">
                  <c:v>1399-03-17</c:v>
                </c:pt>
                <c:pt idx="28">
                  <c:v>1399-03-18</c:v>
                </c:pt>
                <c:pt idx="29">
                  <c:v>1399-03-19</c:v>
                </c:pt>
                <c:pt idx="30">
                  <c:v>1399-03-20</c:v>
                </c:pt>
                <c:pt idx="31">
                  <c:v>1399-03-21</c:v>
                </c:pt>
                <c:pt idx="32">
                  <c:v>1399-03-24</c:v>
                </c:pt>
                <c:pt idx="33">
                  <c:v>1399-03-25</c:v>
                </c:pt>
                <c:pt idx="34">
                  <c:v>1399-03-26</c:v>
                </c:pt>
                <c:pt idx="35">
                  <c:v>1399-03-27</c:v>
                </c:pt>
                <c:pt idx="36">
                  <c:v>1399-03-31</c:v>
                </c:pt>
                <c:pt idx="37">
                  <c:v>1399-04-01</c:v>
                </c:pt>
                <c:pt idx="38">
                  <c:v>1399-04-02</c:v>
                </c:pt>
                <c:pt idx="39">
                  <c:v>1399-04-03</c:v>
                </c:pt>
                <c:pt idx="40">
                  <c:v>1399-04-04</c:v>
                </c:pt>
                <c:pt idx="41">
                  <c:v>1399-04-07</c:v>
                </c:pt>
                <c:pt idx="42">
                  <c:v>1399-04-08</c:v>
                </c:pt>
                <c:pt idx="43">
                  <c:v>1399-04-09</c:v>
                </c:pt>
                <c:pt idx="44">
                  <c:v>1399-04-10</c:v>
                </c:pt>
                <c:pt idx="45">
                  <c:v>1399-04-11</c:v>
                </c:pt>
                <c:pt idx="46">
                  <c:v>1399-04-14</c:v>
                </c:pt>
                <c:pt idx="47">
                  <c:v>1399-04-15</c:v>
                </c:pt>
                <c:pt idx="48">
                  <c:v>1399-04-16</c:v>
                </c:pt>
                <c:pt idx="49">
                  <c:v>1399-04-17</c:v>
                </c:pt>
                <c:pt idx="50">
                  <c:v>1399-04-18</c:v>
                </c:pt>
                <c:pt idx="51">
                  <c:v>1399-04-21</c:v>
                </c:pt>
                <c:pt idx="52">
                  <c:v>1399-04-22</c:v>
                </c:pt>
                <c:pt idx="53">
                  <c:v>1399-04-23</c:v>
                </c:pt>
                <c:pt idx="54">
                  <c:v>1399-04-24</c:v>
                </c:pt>
                <c:pt idx="55">
                  <c:v>1399-04-25</c:v>
                </c:pt>
                <c:pt idx="56">
                  <c:v>1399-04-28</c:v>
                </c:pt>
                <c:pt idx="57">
                  <c:v>1399-04-29</c:v>
                </c:pt>
                <c:pt idx="58">
                  <c:v>1399-04-30</c:v>
                </c:pt>
                <c:pt idx="59">
                  <c:v>1399-04-31</c:v>
                </c:pt>
                <c:pt idx="60">
                  <c:v>1399-05-01</c:v>
                </c:pt>
                <c:pt idx="61">
                  <c:v>1399-05-04</c:v>
                </c:pt>
                <c:pt idx="62">
                  <c:v>1399-05-05</c:v>
                </c:pt>
                <c:pt idx="63">
                  <c:v>1399-05-06</c:v>
                </c:pt>
                <c:pt idx="64">
                  <c:v>1399-05-07</c:v>
                </c:pt>
                <c:pt idx="65">
                  <c:v>1399-05-08</c:v>
                </c:pt>
                <c:pt idx="66">
                  <c:v>1399-05-11</c:v>
                </c:pt>
                <c:pt idx="67">
                  <c:v>1399-05-12</c:v>
                </c:pt>
                <c:pt idx="68">
                  <c:v>1399-05-13</c:v>
                </c:pt>
                <c:pt idx="69">
                  <c:v>1399-05-14</c:v>
                </c:pt>
                <c:pt idx="70">
                  <c:v>1399-05-15</c:v>
                </c:pt>
                <c:pt idx="71">
                  <c:v>1399-05-19</c:v>
                </c:pt>
                <c:pt idx="72">
                  <c:v>1399-05-20</c:v>
                </c:pt>
                <c:pt idx="73">
                  <c:v>1399-05-21</c:v>
                </c:pt>
                <c:pt idx="74">
                  <c:v>1399-05-22</c:v>
                </c:pt>
                <c:pt idx="75">
                  <c:v>1399-05-25</c:v>
                </c:pt>
                <c:pt idx="76">
                  <c:v>1399-05-26</c:v>
                </c:pt>
                <c:pt idx="77">
                  <c:v>1399-05-27</c:v>
                </c:pt>
                <c:pt idx="78">
                  <c:v>1399-05-28</c:v>
                </c:pt>
                <c:pt idx="79">
                  <c:v>1399-05-29</c:v>
                </c:pt>
                <c:pt idx="80">
                  <c:v>1399-06-01</c:v>
                </c:pt>
                <c:pt idx="81">
                  <c:v>1399-06-02</c:v>
                </c:pt>
                <c:pt idx="82">
                  <c:v>1399-06-03</c:v>
                </c:pt>
                <c:pt idx="83">
                  <c:v>1399-06-04</c:v>
                </c:pt>
                <c:pt idx="84">
                  <c:v>1399-06-05</c:v>
                </c:pt>
                <c:pt idx="85">
                  <c:v>1399-06-10</c:v>
                </c:pt>
                <c:pt idx="86">
                  <c:v>1399-06-11</c:v>
                </c:pt>
                <c:pt idx="87">
                  <c:v>1399-06-12</c:v>
                </c:pt>
                <c:pt idx="88">
                  <c:v>1399-06-15</c:v>
                </c:pt>
                <c:pt idx="89">
                  <c:v>1399-06-16</c:v>
                </c:pt>
                <c:pt idx="90">
                  <c:v>1399-06-17</c:v>
                </c:pt>
                <c:pt idx="91">
                  <c:v>1399-06-18</c:v>
                </c:pt>
                <c:pt idx="92">
                  <c:v>1399-06-19</c:v>
                </c:pt>
                <c:pt idx="93">
                  <c:v>1399-06-22</c:v>
                </c:pt>
                <c:pt idx="94">
                  <c:v>1399-06-23</c:v>
                </c:pt>
                <c:pt idx="95">
                  <c:v>1399-06-24</c:v>
                </c:pt>
                <c:pt idx="96">
                  <c:v>1399-06-25</c:v>
                </c:pt>
                <c:pt idx="97">
                  <c:v>1399-06-26</c:v>
                </c:pt>
                <c:pt idx="98">
                  <c:v>1399-06-29</c:v>
                </c:pt>
                <c:pt idx="99">
                  <c:v>1399-06-30</c:v>
                </c:pt>
                <c:pt idx="100">
                  <c:v>1399-06-31</c:v>
                </c:pt>
                <c:pt idx="101">
                  <c:v>1399-07-01</c:v>
                </c:pt>
                <c:pt idx="102">
                  <c:v>1399-07-02</c:v>
                </c:pt>
                <c:pt idx="103">
                  <c:v>1399-07-05</c:v>
                </c:pt>
                <c:pt idx="104">
                  <c:v>1399-07-06</c:v>
                </c:pt>
                <c:pt idx="105">
                  <c:v>1399-07-07</c:v>
                </c:pt>
                <c:pt idx="106">
                  <c:v>1399-07-08</c:v>
                </c:pt>
                <c:pt idx="107">
                  <c:v>1399-07-09</c:v>
                </c:pt>
                <c:pt idx="108">
                  <c:v>1399-07-12</c:v>
                </c:pt>
                <c:pt idx="109">
                  <c:v>1399-07-13</c:v>
                </c:pt>
                <c:pt idx="110">
                  <c:v>1399-07-14</c:v>
                </c:pt>
                <c:pt idx="111">
                  <c:v>1399-07-15</c:v>
                </c:pt>
                <c:pt idx="112">
                  <c:v>1399-07-16</c:v>
                </c:pt>
                <c:pt idx="113">
                  <c:v>1399-07-19</c:v>
                </c:pt>
                <c:pt idx="114">
                  <c:v>1399-07-20</c:v>
                </c:pt>
                <c:pt idx="115">
                  <c:v>1399-07-21</c:v>
                </c:pt>
                <c:pt idx="116">
                  <c:v>1399-07-22</c:v>
                </c:pt>
                <c:pt idx="117">
                  <c:v>1399-07-23</c:v>
                </c:pt>
                <c:pt idx="118">
                  <c:v>1399-07-27</c:v>
                </c:pt>
                <c:pt idx="119">
                  <c:v>1399-07-28</c:v>
                </c:pt>
                <c:pt idx="120">
                  <c:v>1399-07-29</c:v>
                </c:pt>
                <c:pt idx="121">
                  <c:v>1399-07-30</c:v>
                </c:pt>
                <c:pt idx="122">
                  <c:v>1399-08-03</c:v>
                </c:pt>
                <c:pt idx="123">
                  <c:v>1399-08-05</c:v>
                </c:pt>
                <c:pt idx="124">
                  <c:v>1399-08-06</c:v>
                </c:pt>
                <c:pt idx="125">
                  <c:v>1399-08-07</c:v>
                </c:pt>
                <c:pt idx="126">
                  <c:v>1399-08-10</c:v>
                </c:pt>
                <c:pt idx="127">
                  <c:v>1399-08-11</c:v>
                </c:pt>
                <c:pt idx="128">
                  <c:v>1399-08-12</c:v>
                </c:pt>
                <c:pt idx="129">
                  <c:v>1399-08-14</c:v>
                </c:pt>
                <c:pt idx="130">
                  <c:v>1399-08-17</c:v>
                </c:pt>
                <c:pt idx="131">
                  <c:v>1399-08-18</c:v>
                </c:pt>
                <c:pt idx="132">
                  <c:v>1399-08-19</c:v>
                </c:pt>
                <c:pt idx="133">
                  <c:v>1399-08-20</c:v>
                </c:pt>
                <c:pt idx="134">
                  <c:v>1399-08-21</c:v>
                </c:pt>
                <c:pt idx="135">
                  <c:v>1399-08-24</c:v>
                </c:pt>
                <c:pt idx="136">
                  <c:v>1399-08-25</c:v>
                </c:pt>
                <c:pt idx="137">
                  <c:v>1399-08-26</c:v>
                </c:pt>
                <c:pt idx="138">
                  <c:v>1399-08-27</c:v>
                </c:pt>
                <c:pt idx="139">
                  <c:v>1399-08-28</c:v>
                </c:pt>
                <c:pt idx="140">
                  <c:v>1399-09-01</c:v>
                </c:pt>
                <c:pt idx="141">
                  <c:v>1399-09-02</c:v>
                </c:pt>
                <c:pt idx="142">
                  <c:v>1399-09-03</c:v>
                </c:pt>
                <c:pt idx="143">
                  <c:v>1399-09-04</c:v>
                </c:pt>
                <c:pt idx="144">
                  <c:v>1399-09-05</c:v>
                </c:pt>
                <c:pt idx="145">
                  <c:v>1399-09-08</c:v>
                </c:pt>
                <c:pt idx="146">
                  <c:v>1399-09-09</c:v>
                </c:pt>
                <c:pt idx="147">
                  <c:v>1399-09-10</c:v>
                </c:pt>
                <c:pt idx="148">
                  <c:v>1399-09-11</c:v>
                </c:pt>
                <c:pt idx="149">
                  <c:v>1399-09-12</c:v>
                </c:pt>
                <c:pt idx="150">
                  <c:v>1399-09-15</c:v>
                </c:pt>
                <c:pt idx="151">
                  <c:v>1399-09-16</c:v>
                </c:pt>
                <c:pt idx="152">
                  <c:v>1399-09-17</c:v>
                </c:pt>
                <c:pt idx="153">
                  <c:v>1399-09-18</c:v>
                </c:pt>
                <c:pt idx="154">
                  <c:v>1399-09-19</c:v>
                </c:pt>
                <c:pt idx="155">
                  <c:v>1399-09-22</c:v>
                </c:pt>
                <c:pt idx="156">
                  <c:v>1399-09-23</c:v>
                </c:pt>
                <c:pt idx="157">
                  <c:v>1399-09-24</c:v>
                </c:pt>
                <c:pt idx="158">
                  <c:v>1399-09-25</c:v>
                </c:pt>
                <c:pt idx="159">
                  <c:v>1399-09-26</c:v>
                </c:pt>
                <c:pt idx="160">
                  <c:v>1399-09-29</c:v>
                </c:pt>
                <c:pt idx="161">
                  <c:v>1399-09-30</c:v>
                </c:pt>
                <c:pt idx="162">
                  <c:v>1399-10-01</c:v>
                </c:pt>
                <c:pt idx="163">
                  <c:v>1399-10-02</c:v>
                </c:pt>
                <c:pt idx="164">
                  <c:v>1399-10-03</c:v>
                </c:pt>
                <c:pt idx="165">
                  <c:v>1399-10-06</c:v>
                </c:pt>
                <c:pt idx="166">
                  <c:v>1399-10-07</c:v>
                </c:pt>
                <c:pt idx="167">
                  <c:v>1399-10-08</c:v>
                </c:pt>
                <c:pt idx="168">
                  <c:v>1399-10-09</c:v>
                </c:pt>
                <c:pt idx="169">
                  <c:v>1399-10-10</c:v>
                </c:pt>
                <c:pt idx="170">
                  <c:v>1399-10-13</c:v>
                </c:pt>
                <c:pt idx="171">
                  <c:v>1399-10-14</c:v>
                </c:pt>
                <c:pt idx="172">
                  <c:v>1399-10-15</c:v>
                </c:pt>
                <c:pt idx="173">
                  <c:v>1399-10-16</c:v>
                </c:pt>
                <c:pt idx="174">
                  <c:v>1399-10-17</c:v>
                </c:pt>
                <c:pt idx="175">
                  <c:v>1399-10-20</c:v>
                </c:pt>
                <c:pt idx="176">
                  <c:v>1399-10-21</c:v>
                </c:pt>
                <c:pt idx="177">
                  <c:v>1399-10-22</c:v>
                </c:pt>
                <c:pt idx="178">
                  <c:v>1399-10-23</c:v>
                </c:pt>
                <c:pt idx="179">
                  <c:v>1399-10-24</c:v>
                </c:pt>
                <c:pt idx="180">
                  <c:v>1399-10-27</c:v>
                </c:pt>
                <c:pt idx="181">
                  <c:v>1399-10-29</c:v>
                </c:pt>
                <c:pt idx="182">
                  <c:v>1399-10-30</c:v>
                </c:pt>
                <c:pt idx="183">
                  <c:v>1399-11-01</c:v>
                </c:pt>
                <c:pt idx="184">
                  <c:v>1399-11-04</c:v>
                </c:pt>
                <c:pt idx="185">
                  <c:v>1399-11-05</c:v>
                </c:pt>
                <c:pt idx="186">
                  <c:v>1399-11-06</c:v>
                </c:pt>
                <c:pt idx="187">
                  <c:v>1399-11-07</c:v>
                </c:pt>
                <c:pt idx="188">
                  <c:v>1399-11-08</c:v>
                </c:pt>
                <c:pt idx="189">
                  <c:v>1399-11-11</c:v>
                </c:pt>
                <c:pt idx="190">
                  <c:v>1399-11-12</c:v>
                </c:pt>
                <c:pt idx="191">
                  <c:v>1399-11-13</c:v>
                </c:pt>
                <c:pt idx="192">
                  <c:v>1399-11-14</c:v>
                </c:pt>
                <c:pt idx="193">
                  <c:v>1399-11-15</c:v>
                </c:pt>
                <c:pt idx="194">
                  <c:v>1399-11-18</c:v>
                </c:pt>
                <c:pt idx="195">
                  <c:v>1399-11-19</c:v>
                </c:pt>
                <c:pt idx="196">
                  <c:v>1399-11-20</c:v>
                </c:pt>
                <c:pt idx="197">
                  <c:v>1399-11-21</c:v>
                </c:pt>
                <c:pt idx="198">
                  <c:v>1399-11-25</c:v>
                </c:pt>
                <c:pt idx="199">
                  <c:v>1399-11-26</c:v>
                </c:pt>
                <c:pt idx="200">
                  <c:v>1399-11-27</c:v>
                </c:pt>
                <c:pt idx="201">
                  <c:v>1399-11-28</c:v>
                </c:pt>
                <c:pt idx="202">
                  <c:v>1399-11-29</c:v>
                </c:pt>
                <c:pt idx="203">
                  <c:v>1399-12-02</c:v>
                </c:pt>
                <c:pt idx="204">
                  <c:v>1399-12-03</c:v>
                </c:pt>
                <c:pt idx="205">
                  <c:v>1399-12-04</c:v>
                </c:pt>
                <c:pt idx="206">
                  <c:v>1399-12-05</c:v>
                </c:pt>
                <c:pt idx="207">
                  <c:v>1399-12-06</c:v>
                </c:pt>
                <c:pt idx="208">
                  <c:v>1399-12-09</c:v>
                </c:pt>
                <c:pt idx="209">
                  <c:v>1399-12-10</c:v>
                </c:pt>
                <c:pt idx="210">
                  <c:v>1399-12-11</c:v>
                </c:pt>
                <c:pt idx="211">
                  <c:v>1399-12-12</c:v>
                </c:pt>
                <c:pt idx="212">
                  <c:v>1399-12-13</c:v>
                </c:pt>
                <c:pt idx="213">
                  <c:v>1399-12-16</c:v>
                </c:pt>
                <c:pt idx="214">
                  <c:v>1399-12-17</c:v>
                </c:pt>
                <c:pt idx="215">
                  <c:v>1399-12-18</c:v>
                </c:pt>
                <c:pt idx="216">
                  <c:v>1399-12-19</c:v>
                </c:pt>
                <c:pt idx="217">
                  <c:v>1399-12-20</c:v>
                </c:pt>
                <c:pt idx="218">
                  <c:v>1399-12-23</c:v>
                </c:pt>
                <c:pt idx="219">
                  <c:v>1399-12-24</c:v>
                </c:pt>
                <c:pt idx="220">
                  <c:v>1399-12-25</c:v>
                </c:pt>
                <c:pt idx="221">
                  <c:v>1399-12-26</c:v>
                </c:pt>
                <c:pt idx="222">
                  <c:v>1399-12-27</c:v>
                </c:pt>
                <c:pt idx="223">
                  <c:v>1400-01-07</c:v>
                </c:pt>
                <c:pt idx="224">
                  <c:v>1400-01-08</c:v>
                </c:pt>
                <c:pt idx="225">
                  <c:v>1400-01-10</c:v>
                </c:pt>
                <c:pt idx="226">
                  <c:v>1400-01-11</c:v>
                </c:pt>
                <c:pt idx="227">
                  <c:v>1400-01-14</c:v>
                </c:pt>
                <c:pt idx="228">
                  <c:v>1400-01-15</c:v>
                </c:pt>
                <c:pt idx="229">
                  <c:v>1400-01-16</c:v>
                </c:pt>
                <c:pt idx="230">
                  <c:v>1400-01-17</c:v>
                </c:pt>
                <c:pt idx="231">
                  <c:v>1400-01-18</c:v>
                </c:pt>
                <c:pt idx="232">
                  <c:v>1400-01-21</c:v>
                </c:pt>
                <c:pt idx="233">
                  <c:v>1400-01-22</c:v>
                </c:pt>
                <c:pt idx="234">
                  <c:v>1400-01-23</c:v>
                </c:pt>
                <c:pt idx="235">
                  <c:v>1400-01-24</c:v>
                </c:pt>
                <c:pt idx="236">
                  <c:v>1400-01-25</c:v>
                </c:pt>
                <c:pt idx="237">
                  <c:v>1400-01-28</c:v>
                </c:pt>
                <c:pt idx="238">
                  <c:v>1400-01-29</c:v>
                </c:pt>
                <c:pt idx="239">
                  <c:v>1400-01-30</c:v>
                </c:pt>
                <c:pt idx="240">
                  <c:v>1400-01-31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-0.22266744269340977</c:v>
                </c:pt>
                <c:pt idx="1">
                  <c:v>-0.20929810224280399</c:v>
                </c:pt>
                <c:pt idx="2">
                  <c:v>-0.20501448225923247</c:v>
                </c:pt>
                <c:pt idx="3">
                  <c:v>-0.19692990400289812</c:v>
                </c:pt>
                <c:pt idx="4">
                  <c:v>-0.17954558396446674</c:v>
                </c:pt>
                <c:pt idx="5">
                  <c:v>-0.17559455881681652</c:v>
                </c:pt>
                <c:pt idx="6">
                  <c:v>-0.17055152794347062</c:v>
                </c:pt>
                <c:pt idx="7">
                  <c:v>-0.18931794237552113</c:v>
                </c:pt>
                <c:pt idx="8">
                  <c:v>-0.18343465740275189</c:v>
                </c:pt>
                <c:pt idx="9">
                  <c:v>-0.18233113009833946</c:v>
                </c:pt>
                <c:pt idx="10">
                  <c:v>-0.17774186100207812</c:v>
                </c:pt>
                <c:pt idx="11">
                  <c:v>-0.16985701644078055</c:v>
                </c:pt>
                <c:pt idx="12">
                  <c:v>-0.17484008528784645</c:v>
                </c:pt>
                <c:pt idx="13">
                  <c:v>-0.1647607934655777</c:v>
                </c:pt>
                <c:pt idx="14">
                  <c:v>-0.14852142569185889</c:v>
                </c:pt>
                <c:pt idx="15">
                  <c:v>-0.13847694435172386</c:v>
                </c:pt>
                <c:pt idx="16">
                  <c:v>-0.11388997650743926</c:v>
                </c:pt>
                <c:pt idx="17">
                  <c:v>-0.10472560230660222</c:v>
                </c:pt>
                <c:pt idx="18">
                  <c:v>-8.9163237311385535E-2</c:v>
                </c:pt>
                <c:pt idx="19">
                  <c:v>-8.4141197365499965E-2</c:v>
                </c:pt>
                <c:pt idx="20">
                  <c:v>-8.0036593808723189E-2</c:v>
                </c:pt>
                <c:pt idx="21">
                  <c:v>-7.8857651069716761E-2</c:v>
                </c:pt>
                <c:pt idx="22">
                  <c:v>-7.3632331197634238E-2</c:v>
                </c:pt>
                <c:pt idx="23">
                  <c:v>-6.2265825281009657E-2</c:v>
                </c:pt>
                <c:pt idx="24">
                  <c:v>-5.8115589972502102E-2</c:v>
                </c:pt>
                <c:pt idx="25">
                  <c:v>-5.1502145922746823E-2</c:v>
                </c:pt>
                <c:pt idx="26">
                  <c:v>-5.0948271659109867E-2</c:v>
                </c:pt>
                <c:pt idx="27">
                  <c:v>-4.0508910794930353E-2</c:v>
                </c:pt>
                <c:pt idx="28">
                  <c:v>-5.3534570184334607E-2</c:v>
                </c:pt>
                <c:pt idx="29">
                  <c:v>-5.6467685299421144E-2</c:v>
                </c:pt>
                <c:pt idx="30">
                  <c:v>-6.159882758946722E-2</c:v>
                </c:pt>
                <c:pt idx="31">
                  <c:v>-6.9452826787266497E-2</c:v>
                </c:pt>
                <c:pt idx="32">
                  <c:v>-8.1062670299727579E-2</c:v>
                </c:pt>
                <c:pt idx="33">
                  <c:v>-9.8876196642464054E-2</c:v>
                </c:pt>
                <c:pt idx="34">
                  <c:v>-0.10328443583356406</c:v>
                </c:pt>
                <c:pt idx="35">
                  <c:v>-0.10040842549676465</c:v>
                </c:pt>
                <c:pt idx="36">
                  <c:v>-5.9361578641903612E-2</c:v>
                </c:pt>
                <c:pt idx="37">
                  <c:v>-8.0128653335197808E-2</c:v>
                </c:pt>
                <c:pt idx="38">
                  <c:v>-0.40378416257883676</c:v>
                </c:pt>
                <c:pt idx="39">
                  <c:v>-0.40829582888692995</c:v>
                </c:pt>
                <c:pt idx="40">
                  <c:v>-0.41284867423372096</c:v>
                </c:pt>
                <c:pt idx="41">
                  <c:v>-0.41737983251118504</c:v>
                </c:pt>
                <c:pt idx="42">
                  <c:v>-0.41888730908590555</c:v>
                </c:pt>
                <c:pt idx="43">
                  <c:v>-0.41580502215657311</c:v>
                </c:pt>
                <c:pt idx="44">
                  <c:v>-0.42048964913089582</c:v>
                </c:pt>
                <c:pt idx="45">
                  <c:v>-0.41777716083657235</c:v>
                </c:pt>
                <c:pt idx="46">
                  <c:v>-0.42001738255340559</c:v>
                </c:pt>
                <c:pt idx="47">
                  <c:v>-0.42358969707963001</c:v>
                </c:pt>
                <c:pt idx="48">
                  <c:v>-0.42099083231721079</c:v>
                </c:pt>
                <c:pt idx="49">
                  <c:v>-0.4220949115842656</c:v>
                </c:pt>
                <c:pt idx="50">
                  <c:v>-0.42300817303908889</c:v>
                </c:pt>
                <c:pt idx="51">
                  <c:v>-0.42549750685054588</c:v>
                </c:pt>
                <c:pt idx="52">
                  <c:v>-0.42340675212132151</c:v>
                </c:pt>
                <c:pt idx="53">
                  <c:v>-0.42570569492438182</c:v>
                </c:pt>
                <c:pt idx="54">
                  <c:v>-0.42843737432414319</c:v>
                </c:pt>
                <c:pt idx="55">
                  <c:v>-0.42811790876267342</c:v>
                </c:pt>
                <c:pt idx="56">
                  <c:v>-0.43138416815742398</c:v>
                </c:pt>
                <c:pt idx="57">
                  <c:v>-0.43428444048149806</c:v>
                </c:pt>
                <c:pt idx="58">
                  <c:v>-0.43243604599340402</c:v>
                </c:pt>
                <c:pt idx="59">
                  <c:v>-0.42958500669344046</c:v>
                </c:pt>
                <c:pt idx="60">
                  <c:v>-0.42967425256581881</c:v>
                </c:pt>
                <c:pt idx="61">
                  <c:v>-0.42850290049085238</c:v>
                </c:pt>
                <c:pt idx="62">
                  <c:v>-0.42685926389696349</c:v>
                </c:pt>
                <c:pt idx="63">
                  <c:v>-0.42192884314164247</c:v>
                </c:pt>
                <c:pt idx="64">
                  <c:v>-0.4177107571147306</c:v>
                </c:pt>
                <c:pt idx="65">
                  <c:v>-0.42064591057310052</c:v>
                </c:pt>
                <c:pt idx="66">
                  <c:v>-0.42304464285714283</c:v>
                </c:pt>
                <c:pt idx="67">
                  <c:v>-0.42156300412260261</c:v>
                </c:pt>
                <c:pt idx="68">
                  <c:v>-0.42320941260680889</c:v>
                </c:pt>
                <c:pt idx="69">
                  <c:v>-0.42071748878923765</c:v>
                </c:pt>
                <c:pt idx="70">
                  <c:v>-0.41246991508105901</c:v>
                </c:pt>
                <c:pt idx="71">
                  <c:v>-0.40710507114191907</c:v>
                </c:pt>
                <c:pt idx="72">
                  <c:v>-0.3936324167872649</c:v>
                </c:pt>
                <c:pt idx="73">
                  <c:v>-0.38884465883014097</c:v>
                </c:pt>
                <c:pt idx="74">
                  <c:v>-0.40039868341755136</c:v>
                </c:pt>
                <c:pt idx="75">
                  <c:v>-0.39672260520390867</c:v>
                </c:pt>
                <c:pt idx="76">
                  <c:v>-0.39549500735351129</c:v>
                </c:pt>
                <c:pt idx="77">
                  <c:v>-0.39489587207140209</c:v>
                </c:pt>
                <c:pt idx="78">
                  <c:v>-0.38637207575194954</c:v>
                </c:pt>
                <c:pt idx="79">
                  <c:v>-0.38314718926324098</c:v>
                </c:pt>
                <c:pt idx="80">
                  <c:v>-0.3829424059451928</c:v>
                </c:pt>
                <c:pt idx="81">
                  <c:v>-0.38467951092997399</c:v>
                </c:pt>
                <c:pt idx="82">
                  <c:v>-0.37942570393086139</c:v>
                </c:pt>
                <c:pt idx="83">
                  <c:v>-0.37601311782618874</c:v>
                </c:pt>
                <c:pt idx="84">
                  <c:v>-0.37381377431175433</c:v>
                </c:pt>
                <c:pt idx="85">
                  <c:v>-0.37747063540733061</c:v>
                </c:pt>
                <c:pt idx="86">
                  <c:v>-0.38133295943166945</c:v>
                </c:pt>
                <c:pt idx="87">
                  <c:v>-0.38124181784178046</c:v>
                </c:pt>
                <c:pt idx="88">
                  <c:v>-0.38906075548939345</c:v>
                </c:pt>
                <c:pt idx="89">
                  <c:v>-0.39164963774846728</c:v>
                </c:pt>
                <c:pt idx="90">
                  <c:v>-0.39276773296244782</c:v>
                </c:pt>
                <c:pt idx="91">
                  <c:v>-0.38770065989610136</c:v>
                </c:pt>
                <c:pt idx="92">
                  <c:v>-0.39723476560681537</c:v>
                </c:pt>
                <c:pt idx="93">
                  <c:v>-0.39493747385058808</c:v>
                </c:pt>
                <c:pt idx="94">
                  <c:v>-0.39417313321871661</c:v>
                </c:pt>
                <c:pt idx="95">
                  <c:v>-0.38405830958276876</c:v>
                </c:pt>
                <c:pt idx="96">
                  <c:v>-0.37842341179507633</c:v>
                </c:pt>
                <c:pt idx="97">
                  <c:v>-0.37695670568326045</c:v>
                </c:pt>
                <c:pt idx="98">
                  <c:v>-0.3786054882894675</c:v>
                </c:pt>
                <c:pt idx="99">
                  <c:v>-0.37549870922318707</c:v>
                </c:pt>
                <c:pt idx="100">
                  <c:v>-0.38028301443279589</c:v>
                </c:pt>
                <c:pt idx="101">
                  <c:v>-0.38435605085102897</c:v>
                </c:pt>
                <c:pt idx="102">
                  <c:v>-0.38461538461538458</c:v>
                </c:pt>
                <c:pt idx="103">
                  <c:v>-0.38082567516879218</c:v>
                </c:pt>
                <c:pt idx="104">
                  <c:v>-0.37955793326763332</c:v>
                </c:pt>
                <c:pt idx="105">
                  <c:v>-0.38025920360631116</c:v>
                </c:pt>
                <c:pt idx="106">
                  <c:v>-0.38359884780436193</c:v>
                </c:pt>
                <c:pt idx="107">
                  <c:v>-0.38276949136592475</c:v>
                </c:pt>
                <c:pt idx="108">
                  <c:v>-0.38075023518344309</c:v>
                </c:pt>
                <c:pt idx="109">
                  <c:v>-0.37848924933987182</c:v>
                </c:pt>
                <c:pt idx="110">
                  <c:v>-0.36652037019368389</c:v>
                </c:pt>
                <c:pt idx="111">
                  <c:v>-0.36654431043523861</c:v>
                </c:pt>
                <c:pt idx="112">
                  <c:v>-0.36783910018110766</c:v>
                </c:pt>
                <c:pt idx="113">
                  <c:v>-0.35582682447649616</c:v>
                </c:pt>
                <c:pt idx="114">
                  <c:v>-0.35240516042396042</c:v>
                </c:pt>
                <c:pt idx="115">
                  <c:v>-0.34576320371445146</c:v>
                </c:pt>
                <c:pt idx="116">
                  <c:v>-0.34746539333429804</c:v>
                </c:pt>
                <c:pt idx="117">
                  <c:v>-0.34685813415574407</c:v>
                </c:pt>
                <c:pt idx="118">
                  <c:v>-0.35566318212333359</c:v>
                </c:pt>
                <c:pt idx="119">
                  <c:v>-0.35292424315117787</c:v>
                </c:pt>
                <c:pt idx="120">
                  <c:v>-0.35657208478874591</c:v>
                </c:pt>
                <c:pt idx="121">
                  <c:v>-0.36768749407414436</c:v>
                </c:pt>
                <c:pt idx="122">
                  <c:v>-0.37205993930197279</c:v>
                </c:pt>
                <c:pt idx="123">
                  <c:v>-0.37950842828891607</c:v>
                </c:pt>
                <c:pt idx="124">
                  <c:v>-0.37596917438090316</c:v>
                </c:pt>
                <c:pt idx="125">
                  <c:v>-0.37660631944969392</c:v>
                </c:pt>
                <c:pt idx="126">
                  <c:v>-0.38210052157420582</c:v>
                </c:pt>
                <c:pt idx="127">
                  <c:v>-0.38593668669852832</c:v>
                </c:pt>
                <c:pt idx="128">
                  <c:v>-0.38332342095872485</c:v>
                </c:pt>
                <c:pt idx="129">
                  <c:v>-0.37856904523571189</c:v>
                </c:pt>
                <c:pt idx="130">
                  <c:v>-0.36444047619047615</c:v>
                </c:pt>
                <c:pt idx="131">
                  <c:v>-0.36786201062179824</c:v>
                </c:pt>
                <c:pt idx="132">
                  <c:v>-0.35720258171193431</c:v>
                </c:pt>
                <c:pt idx="133">
                  <c:v>-0.36099760462167108</c:v>
                </c:pt>
                <c:pt idx="134">
                  <c:v>-0.35908898404780953</c:v>
                </c:pt>
                <c:pt idx="135">
                  <c:v>-0.36193924905076647</c:v>
                </c:pt>
                <c:pt idx="136">
                  <c:v>-0.35688294504040452</c:v>
                </c:pt>
                <c:pt idx="137">
                  <c:v>-0.35785241248817412</c:v>
                </c:pt>
                <c:pt idx="138">
                  <c:v>-0.35314437136232446</c:v>
                </c:pt>
                <c:pt idx="139">
                  <c:v>-0.35255712731229605</c:v>
                </c:pt>
                <c:pt idx="140">
                  <c:v>-0.35707908462948179</c:v>
                </c:pt>
                <c:pt idx="141">
                  <c:v>-0.35797081045567603</c:v>
                </c:pt>
                <c:pt idx="142">
                  <c:v>-0.34834643438849944</c:v>
                </c:pt>
                <c:pt idx="143">
                  <c:v>-0.34949619187284164</c:v>
                </c:pt>
                <c:pt idx="144">
                  <c:v>-0.34793704806465331</c:v>
                </c:pt>
                <c:pt idx="145">
                  <c:v>-0.33651086020476506</c:v>
                </c:pt>
                <c:pt idx="146">
                  <c:v>-0.33604167662381113</c:v>
                </c:pt>
                <c:pt idx="147">
                  <c:v>-0.34494673879369919</c:v>
                </c:pt>
                <c:pt idx="148">
                  <c:v>-0.34374553592686063</c:v>
                </c:pt>
                <c:pt idx="149">
                  <c:v>-0.34396052756428508</c:v>
                </c:pt>
                <c:pt idx="150">
                  <c:v>-0.33989429776745517</c:v>
                </c:pt>
                <c:pt idx="151">
                  <c:v>-0.33787116971824305</c:v>
                </c:pt>
                <c:pt idx="152">
                  <c:v>-0.3451578490791648</c:v>
                </c:pt>
                <c:pt idx="153">
                  <c:v>-0.34717615733171392</c:v>
                </c:pt>
                <c:pt idx="154">
                  <c:v>-0.34601525574430247</c:v>
                </c:pt>
                <c:pt idx="155">
                  <c:v>-0.34619891263592051</c:v>
                </c:pt>
                <c:pt idx="156">
                  <c:v>-0.34687280393534781</c:v>
                </c:pt>
                <c:pt idx="157">
                  <c:v>-0.34966081871345034</c:v>
                </c:pt>
                <c:pt idx="158">
                  <c:v>-0.34734627075052604</c:v>
                </c:pt>
                <c:pt idx="159">
                  <c:v>-0.33956254976347711</c:v>
                </c:pt>
                <c:pt idx="160">
                  <c:v>-0.34403456606578708</c:v>
                </c:pt>
                <c:pt idx="161">
                  <c:v>-0.34787626962142193</c:v>
                </c:pt>
                <c:pt idx="162">
                  <c:v>-0.35378961874138715</c:v>
                </c:pt>
                <c:pt idx="163">
                  <c:v>-0.35845251191785843</c:v>
                </c:pt>
                <c:pt idx="164">
                  <c:v>-0.35622790505486435</c:v>
                </c:pt>
                <c:pt idx="165">
                  <c:v>-0.35470577401233994</c:v>
                </c:pt>
                <c:pt idx="166">
                  <c:v>-0.35761604584527218</c:v>
                </c:pt>
                <c:pt idx="167">
                  <c:v>-0.35671122505035702</c:v>
                </c:pt>
                <c:pt idx="168">
                  <c:v>-0.35569358178053834</c:v>
                </c:pt>
                <c:pt idx="169">
                  <c:v>-0.35459230627645866</c:v>
                </c:pt>
                <c:pt idx="170">
                  <c:v>-0.35697835099032704</c:v>
                </c:pt>
                <c:pt idx="171">
                  <c:v>-0.35462511720513501</c:v>
                </c:pt>
                <c:pt idx="172">
                  <c:v>-0.3513613803979776</c:v>
                </c:pt>
                <c:pt idx="173">
                  <c:v>-0.35222242714865359</c:v>
                </c:pt>
                <c:pt idx="174">
                  <c:v>-0.34948659573479535</c:v>
                </c:pt>
                <c:pt idx="175">
                  <c:v>-0.34562312579707488</c:v>
                </c:pt>
                <c:pt idx="176">
                  <c:v>-0.34435387856030764</c:v>
                </c:pt>
                <c:pt idx="177">
                  <c:v>-0.3453276782049528</c:v>
                </c:pt>
                <c:pt idx="178">
                  <c:v>-0.34789915966386553</c:v>
                </c:pt>
                <c:pt idx="179">
                  <c:v>-0.34559024301447161</c:v>
                </c:pt>
                <c:pt idx="180">
                  <c:v>-0.34777220151578669</c:v>
                </c:pt>
                <c:pt idx="181">
                  <c:v>-0.3482963030001357</c:v>
                </c:pt>
                <c:pt idx="182">
                  <c:v>-0.34700630014050671</c:v>
                </c:pt>
                <c:pt idx="183">
                  <c:v>-0.34563697448469988</c:v>
                </c:pt>
                <c:pt idx="184">
                  <c:v>-0.34795421445476049</c:v>
                </c:pt>
                <c:pt idx="185">
                  <c:v>-0.34620528824719643</c:v>
                </c:pt>
                <c:pt idx="186">
                  <c:v>-0.34550034348523018</c:v>
                </c:pt>
                <c:pt idx="187">
                  <c:v>-0.34494548142672332</c:v>
                </c:pt>
                <c:pt idx="188">
                  <c:v>-0.33981395348837207</c:v>
                </c:pt>
                <c:pt idx="189">
                  <c:v>-0.33798877420326978</c:v>
                </c:pt>
                <c:pt idx="190">
                  <c:v>-0.33805677577818727</c:v>
                </c:pt>
                <c:pt idx="191">
                  <c:v>-0.32746529268641766</c:v>
                </c:pt>
                <c:pt idx="192">
                  <c:v>-0.32809020704031844</c:v>
                </c:pt>
                <c:pt idx="193">
                  <c:v>-0.33391492973686698</c:v>
                </c:pt>
                <c:pt idx="194">
                  <c:v>-0.32627153867163838</c:v>
                </c:pt>
                <c:pt idx="195">
                  <c:v>-0.32369887148231036</c:v>
                </c:pt>
                <c:pt idx="196">
                  <c:v>-0.32156000573531518</c:v>
                </c:pt>
                <c:pt idx="197">
                  <c:v>-0.31605318943919825</c:v>
                </c:pt>
                <c:pt idx="198">
                  <c:v>-0.30845273420941077</c:v>
                </c:pt>
                <c:pt idx="199">
                  <c:v>-0.30621754113478616</c:v>
                </c:pt>
                <c:pt idx="200">
                  <c:v>-0.30360264128957082</c:v>
                </c:pt>
                <c:pt idx="201">
                  <c:v>-0.30392347285617172</c:v>
                </c:pt>
                <c:pt idx="202">
                  <c:v>-0.3121225298352418</c:v>
                </c:pt>
                <c:pt idx="203">
                  <c:v>-0.31371696381118042</c:v>
                </c:pt>
                <c:pt idx="204">
                  <c:v>-0.31215469613259661</c:v>
                </c:pt>
                <c:pt idx="205">
                  <c:v>-0.31863387182845782</c:v>
                </c:pt>
                <c:pt idx="206">
                  <c:v>-0.30128555119868961</c:v>
                </c:pt>
                <c:pt idx="207">
                  <c:v>-0.30431747931000108</c:v>
                </c:pt>
                <c:pt idx="208">
                  <c:v>-0.29547629842325329</c:v>
                </c:pt>
                <c:pt idx="209">
                  <c:v>-0.27311442631039096</c:v>
                </c:pt>
                <c:pt idx="210">
                  <c:v>-0.2660579345088161</c:v>
                </c:pt>
                <c:pt idx="211">
                  <c:v>-0.26443545421110703</c:v>
                </c:pt>
                <c:pt idx="212">
                  <c:v>-0.27178005880229017</c:v>
                </c:pt>
                <c:pt idx="213">
                  <c:v>-0.28206505062902731</c:v>
                </c:pt>
                <c:pt idx="214">
                  <c:v>-0.22788688311402061</c:v>
                </c:pt>
                <c:pt idx="215">
                  <c:v>-0.18529924462521785</c:v>
                </c:pt>
                <c:pt idx="216">
                  <c:v>-0.20533498759305213</c:v>
                </c:pt>
                <c:pt idx="217">
                  <c:v>-0.1992924528301887</c:v>
                </c:pt>
                <c:pt idx="218">
                  <c:v>-0.16565842539014553</c:v>
                </c:pt>
                <c:pt idx="219">
                  <c:v>-0.15382792130836676</c:v>
                </c:pt>
                <c:pt idx="220">
                  <c:v>-0.11424313920278162</c:v>
                </c:pt>
                <c:pt idx="221">
                  <c:v>-9.4939911448450265E-2</c:v>
                </c:pt>
                <c:pt idx="222">
                  <c:v>-0.10119722747321991</c:v>
                </c:pt>
                <c:pt idx="223">
                  <c:v>-0.1070360910350826</c:v>
                </c:pt>
                <c:pt idx="224">
                  <c:v>-0.13001289688632323</c:v>
                </c:pt>
                <c:pt idx="225">
                  <c:v>-0.14733385965251833</c:v>
                </c:pt>
                <c:pt idx="226">
                  <c:v>-0.1478638581459002</c:v>
                </c:pt>
                <c:pt idx="227">
                  <c:v>-0.13220195675806268</c:v>
                </c:pt>
                <c:pt idx="228">
                  <c:v>-0.13931471351169122</c:v>
                </c:pt>
                <c:pt idx="229">
                  <c:v>-0.15914419695193438</c:v>
                </c:pt>
                <c:pt idx="230">
                  <c:v>-0.17045783411471904</c:v>
                </c:pt>
                <c:pt idx="231">
                  <c:v>-0.17874258329529902</c:v>
                </c:pt>
                <c:pt idx="232">
                  <c:v>-0.16779441405125262</c:v>
                </c:pt>
                <c:pt idx="233">
                  <c:v>-0.16730411772178289</c:v>
                </c:pt>
                <c:pt idx="234">
                  <c:v>-0.17402776184467139</c:v>
                </c:pt>
                <c:pt idx="235">
                  <c:v>-0.17711328349626232</c:v>
                </c:pt>
                <c:pt idx="236">
                  <c:v>-0.18753883522566794</c:v>
                </c:pt>
                <c:pt idx="237">
                  <c:v>-0.17073794239618245</c:v>
                </c:pt>
                <c:pt idx="238">
                  <c:v>-0.15351449441264708</c:v>
                </c:pt>
                <c:pt idx="239">
                  <c:v>-0.15946255002858789</c:v>
                </c:pt>
                <c:pt idx="240">
                  <c:v>-0.1501791286259101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fa-IR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fa-IR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205226304"/>
        <c:axId val="205226696"/>
      </c:area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6304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45</c:v>
                </c:pt>
                <c:pt idx="1">
                  <c:v>51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36</c:v>
                </c:pt>
                <c:pt idx="1">
                  <c:v>42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explosion val="16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19545987335805018"/>
                  <c:y val="-2.2000496665247624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64422816977565"/>
                      <c:h val="0.13175003547608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6028067627310821"/>
                  <c:y val="6.791170001419043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no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243728420543002"/>
                      <c:h val="0.158782815382432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3027214004510188"/>
                  <c:y val="0.10649389811267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905785347391186"/>
                      <c:h val="0.186677664254292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5475238568461822"/>
                  <c:y val="2.928604370654170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73293072914676"/>
                      <c:h val="0.15427735206470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0318082788671026"/>
                  <c:y val="-4.656910742159788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4159372650944718"/>
                  <c:y val="-9.461490705264653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78960109059866"/>
                      <c:h val="0.167793742017879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الف</c:v>
                </c:pt>
                <c:pt idx="1">
                  <c:v>برگزاري مجمع عمومی عادی</c:v>
                </c:pt>
                <c:pt idx="2">
                  <c:v>اطلاعات با اهميت گروه ب</c:v>
                </c:pt>
                <c:pt idx="3">
                  <c:v>برگزاري مجمع عمومی فوق العاده</c:v>
                </c:pt>
                <c:pt idx="4">
                  <c:v>سایر</c:v>
                </c:pt>
                <c:pt idx="5">
                  <c:v>تغييرات بيش از 20 و یا 50 درصدي قيمت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0.46875</c:v>
                </c:pt>
                <c:pt idx="1">
                  <c:v>0.22916666666666666</c:v>
                </c:pt>
                <c:pt idx="2">
                  <c:v>0.14583333333333334</c:v>
                </c:pt>
                <c:pt idx="3">
                  <c:v>0.125</c:v>
                </c:pt>
                <c:pt idx="4">
                  <c:v>2.0833333333333332E-2</c:v>
                </c:pt>
                <c:pt idx="5">
                  <c:v>1.0416666666666666E-2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متوقف'!$AA$2:$AM$2</c:f>
              <c:strCache>
                <c:ptCount val="13"/>
                <c:pt idx="0">
                  <c:v>فروردین 
99</c:v>
                </c:pt>
                <c:pt idx="1">
                  <c:v>اردیبهشت
99</c:v>
                </c:pt>
                <c:pt idx="2">
                  <c:v>خرداد
99</c:v>
                </c:pt>
                <c:pt idx="3">
                  <c:v>تیر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99</c:v>
                </c:pt>
                <c:pt idx="7">
                  <c:v>آبان
99</c:v>
                </c:pt>
                <c:pt idx="8">
                  <c:v>آذر
99</c:v>
                </c:pt>
                <c:pt idx="9">
                  <c:v>دی
99</c:v>
                </c:pt>
                <c:pt idx="10">
                  <c:v>بهمن
99</c:v>
                </c:pt>
                <c:pt idx="11">
                  <c:v>اسفند
99</c:v>
                </c:pt>
                <c:pt idx="12">
                  <c:v>فروردین
1400</c:v>
                </c:pt>
              </c:strCache>
            </c:strRef>
          </c:cat>
          <c:val>
            <c:numRef>
              <c:f>'نمادهای متوقف'!$AA$4:$AM$4</c:f>
              <c:numCache>
                <c:formatCode>General</c:formatCode>
                <c:ptCount val="13"/>
                <c:pt idx="0">
                  <c:v>44</c:v>
                </c:pt>
                <c:pt idx="1">
                  <c:v>36</c:v>
                </c:pt>
                <c:pt idx="2">
                  <c:v>56</c:v>
                </c:pt>
                <c:pt idx="3">
                  <c:v>70</c:v>
                </c:pt>
                <c:pt idx="4">
                  <c:v>27</c:v>
                </c:pt>
                <c:pt idx="5">
                  <c:v>39</c:v>
                </c:pt>
                <c:pt idx="6">
                  <c:v>32</c:v>
                </c:pt>
                <c:pt idx="7">
                  <c:v>29</c:v>
                </c:pt>
                <c:pt idx="8">
                  <c:v>40</c:v>
                </c:pt>
                <c:pt idx="9">
                  <c:v>45</c:v>
                </c:pt>
                <c:pt idx="10">
                  <c:v>34</c:v>
                </c:pt>
                <c:pt idx="11">
                  <c:v>52</c:v>
                </c:pt>
                <c:pt idx="1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متوقف'!$AA$2:$AM$2</c:f>
              <c:strCache>
                <c:ptCount val="13"/>
                <c:pt idx="0">
                  <c:v>فروردین 
99</c:v>
                </c:pt>
                <c:pt idx="1">
                  <c:v>اردیبهشت
99</c:v>
                </c:pt>
                <c:pt idx="2">
                  <c:v>خرداد
99</c:v>
                </c:pt>
                <c:pt idx="3">
                  <c:v>تیر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99</c:v>
                </c:pt>
                <c:pt idx="7">
                  <c:v>آبان
99</c:v>
                </c:pt>
                <c:pt idx="8">
                  <c:v>آذر
99</c:v>
                </c:pt>
                <c:pt idx="9">
                  <c:v>دی
99</c:v>
                </c:pt>
                <c:pt idx="10">
                  <c:v>بهمن
99</c:v>
                </c:pt>
                <c:pt idx="11">
                  <c:v>اسفند
99</c:v>
                </c:pt>
                <c:pt idx="12">
                  <c:v>فروردین
1400</c:v>
                </c:pt>
              </c:strCache>
            </c:strRef>
          </c:cat>
          <c:val>
            <c:numRef>
              <c:f>'نمادهای متوقف'!$AA$3:$AM$3</c:f>
              <c:numCache>
                <c:formatCode>General</c:formatCode>
                <c:ptCount val="13"/>
                <c:pt idx="0">
                  <c:v>8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7</c:v>
                </c:pt>
                <c:pt idx="6">
                  <c:v>12</c:v>
                </c:pt>
                <c:pt idx="7">
                  <c:v>8</c:v>
                </c:pt>
                <c:pt idx="8">
                  <c:v>5</c:v>
                </c:pt>
                <c:pt idx="9">
                  <c:v>10</c:v>
                </c:pt>
                <c:pt idx="10">
                  <c:v>14</c:v>
                </c:pt>
                <c:pt idx="11">
                  <c:v>7</c:v>
                </c:pt>
                <c:pt idx="1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متوقف'!$AA$2:$AM$2</c:f>
              <c:strCache>
                <c:ptCount val="13"/>
                <c:pt idx="0">
                  <c:v>فروردین 
99</c:v>
                </c:pt>
                <c:pt idx="1">
                  <c:v>اردیبهشت
99</c:v>
                </c:pt>
                <c:pt idx="2">
                  <c:v>خرداد
99</c:v>
                </c:pt>
                <c:pt idx="3">
                  <c:v>تیر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99</c:v>
                </c:pt>
                <c:pt idx="7">
                  <c:v>آبان
99</c:v>
                </c:pt>
                <c:pt idx="8">
                  <c:v>آذر
99</c:v>
                </c:pt>
                <c:pt idx="9">
                  <c:v>دی
99</c:v>
                </c:pt>
                <c:pt idx="10">
                  <c:v>بهمن
99</c:v>
                </c:pt>
                <c:pt idx="11">
                  <c:v>اسفند
99</c:v>
                </c:pt>
                <c:pt idx="12">
                  <c:v>فروردین
1400</c:v>
                </c:pt>
              </c:strCache>
            </c:strRef>
          </c:cat>
          <c:val>
            <c:numRef>
              <c:f>'نمادهای متوقف'!$AA$7:$AM$7</c:f>
              <c:numCache>
                <c:formatCode>0.00</c:formatCode>
                <c:ptCount val="13"/>
                <c:pt idx="0" formatCode="General">
                  <c:v>2.7</c:v>
                </c:pt>
                <c:pt idx="1">
                  <c:v>3.2256637168141591</c:v>
                </c:pt>
                <c:pt idx="2">
                  <c:v>2.88</c:v>
                </c:pt>
                <c:pt idx="3">
                  <c:v>3.49</c:v>
                </c:pt>
                <c:pt idx="4">
                  <c:v>2.95</c:v>
                </c:pt>
                <c:pt idx="5">
                  <c:v>3.88</c:v>
                </c:pt>
                <c:pt idx="6">
                  <c:v>2.58</c:v>
                </c:pt>
                <c:pt idx="7">
                  <c:v>2.8552631578947367</c:v>
                </c:pt>
                <c:pt idx="8">
                  <c:v>3.4228187919463089</c:v>
                </c:pt>
                <c:pt idx="9">
                  <c:v>3.34</c:v>
                </c:pt>
                <c:pt idx="10">
                  <c:v>2</c:v>
                </c:pt>
                <c:pt idx="11">
                  <c:v>2.901098901098901</c:v>
                </c:pt>
                <c:pt idx="12">
                  <c:v>2.6222222222222222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متوقف'!$AA$2:$AM$2</c:f>
              <c:strCache>
                <c:ptCount val="13"/>
                <c:pt idx="0">
                  <c:v>فروردین 
99</c:v>
                </c:pt>
                <c:pt idx="1">
                  <c:v>اردیبهشت
99</c:v>
                </c:pt>
                <c:pt idx="2">
                  <c:v>خرداد
99</c:v>
                </c:pt>
                <c:pt idx="3">
                  <c:v>تیر
99</c:v>
                </c:pt>
                <c:pt idx="4">
                  <c:v>مرداد
99</c:v>
                </c:pt>
                <c:pt idx="5">
                  <c:v>شهریور
99</c:v>
                </c:pt>
                <c:pt idx="6">
                  <c:v>مهر
99</c:v>
                </c:pt>
                <c:pt idx="7">
                  <c:v>آبان
99</c:v>
                </c:pt>
                <c:pt idx="8">
                  <c:v>آذر
99</c:v>
                </c:pt>
                <c:pt idx="9">
                  <c:v>دی
99</c:v>
                </c:pt>
                <c:pt idx="10">
                  <c:v>بهمن
99</c:v>
                </c:pt>
                <c:pt idx="11">
                  <c:v>اسفند
99</c:v>
                </c:pt>
                <c:pt idx="12">
                  <c:v>فروردین
1400</c:v>
                </c:pt>
              </c:strCache>
            </c:strRef>
          </c:cat>
          <c:val>
            <c:numRef>
              <c:f>'نمادهای متوقف'!$AA$5:$AM$5</c:f>
              <c:numCache>
                <c:formatCode>General</c:formatCode>
                <c:ptCount val="13"/>
                <c:pt idx="0">
                  <c:v>121</c:v>
                </c:pt>
                <c:pt idx="1">
                  <c:v>226</c:v>
                </c:pt>
                <c:pt idx="2">
                  <c:v>147</c:v>
                </c:pt>
                <c:pt idx="3">
                  <c:v>228</c:v>
                </c:pt>
                <c:pt idx="4">
                  <c:v>144</c:v>
                </c:pt>
                <c:pt idx="5">
                  <c:v>105</c:v>
                </c:pt>
                <c:pt idx="6">
                  <c:v>106</c:v>
                </c:pt>
                <c:pt idx="7">
                  <c:v>76</c:v>
                </c:pt>
                <c:pt idx="8">
                  <c:v>149</c:v>
                </c:pt>
                <c:pt idx="9">
                  <c:v>108</c:v>
                </c:pt>
                <c:pt idx="10">
                  <c:v>178</c:v>
                </c:pt>
                <c:pt idx="11">
                  <c:v>91</c:v>
                </c:pt>
                <c:pt idx="1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962702970999079"/>
          <c:y val="0.1101806684733514"/>
          <c:w val="0.83981369212224355"/>
          <c:h val="0.724177313201703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جذب و تجهیز منابع مالی'!$A$44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'ارزش جذب و تجهیز منابع مالی'!$AH$31:$AT$31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جذب و تجهیز منابع مالی'!$AH$44:$AT$44</c:f>
              <c:numCache>
                <c:formatCode>#,##0</c:formatCode>
                <c:ptCount val="13"/>
                <c:pt idx="0">
                  <c:v>0</c:v>
                </c:pt>
                <c:pt idx="1">
                  <c:v>20000</c:v>
                </c:pt>
                <c:pt idx="2">
                  <c:v>82000</c:v>
                </c:pt>
                <c:pt idx="3">
                  <c:v>193500</c:v>
                </c:pt>
                <c:pt idx="4">
                  <c:v>533601</c:v>
                </c:pt>
                <c:pt idx="5">
                  <c:v>727775</c:v>
                </c:pt>
                <c:pt idx="6">
                  <c:v>972350</c:v>
                </c:pt>
                <c:pt idx="7">
                  <c:v>1087850</c:v>
                </c:pt>
                <c:pt idx="8">
                  <c:v>1177378</c:v>
                </c:pt>
                <c:pt idx="9">
                  <c:v>1448066.5</c:v>
                </c:pt>
                <c:pt idx="10">
                  <c:v>1656097.5</c:v>
                </c:pt>
                <c:pt idx="11">
                  <c:v>1853093.5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'ارزش جذب و تجهیز منابع مالی'!$A$43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FCF160-449A-4235-A987-94DC79F1F1CA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8.4319589624467672E-2"/>
                </c:manualLayout>
              </c:layout>
              <c:tx>
                <c:rich>
                  <a:bodyPr/>
                  <a:lstStyle/>
                  <a:p>
                    <a:fld id="{A0E341F3-5957-402B-9D22-5CDEA4C9BB3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-8.2546494949255347E-17"/>
                  <c:y val="-0.10305716866692491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55F7D1D5-1380-4664-821F-5E489F96F03B}" type="CELLRANGE">
                      <a:rPr lang="fa-IR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-8.2546494949255347E-17"/>
                  <c:y val="-0.14669408955994329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8C9096EC-0B50-4030-AEEA-7DC6ECFBEF5E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E7173618-51D6-4A37-B716-969E429449EB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-8.2546494949255347E-17"/>
                  <c:y val="-0.12108691444057305"/>
                </c:manualLayout>
              </c:layout>
              <c:tx>
                <c:rich>
                  <a:bodyPr/>
                  <a:lstStyle/>
                  <a:p>
                    <a:fld id="{6595F620-9D9B-4999-BED2-6FD99268B138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1461A546-1EE1-41A2-A3EA-DFDC060B82D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78A0A437-8E19-464F-AB2F-7A0275DE227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-8.2546494949255347E-17"/>
                  <c:y val="-0.12534875467802292"/>
                </c:manualLayout>
              </c:layout>
              <c:tx>
                <c:rich>
                  <a:bodyPr/>
                  <a:lstStyle/>
                  <a:p>
                    <a:fld id="{EB6DA838-501D-4E71-9C72-D33C9EB4B171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0.11761291779584462"/>
                </c:manualLayout>
              </c:layout>
              <c:tx>
                <c:rich>
                  <a:bodyPr/>
                  <a:lstStyle/>
                  <a:p>
                    <a:fld id="{7A098FCF-5E07-473B-94A3-F9DF02116EA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1657891340818172"/>
                </c:manualLayout>
              </c:layout>
              <c:tx>
                <c:rich>
                  <a:bodyPr/>
                  <a:lstStyle/>
                  <a:p>
                    <a:fld id="{0EC49CB7-6D95-4D9A-9247-2390E248E248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4654019873532068"/>
                </c:manualLayout>
              </c:layout>
              <c:tx>
                <c:rich>
                  <a:bodyPr/>
                  <a:lstStyle/>
                  <a:p>
                    <a:fld id="{9B23210F-EBBE-4DFD-B041-2DFE9691ACD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0.10990095496193064"/>
                </c:manualLayout>
              </c:layout>
              <c:tx>
                <c:rich>
                  <a:bodyPr/>
                  <a:lstStyle/>
                  <a:p>
                    <a:fld id="{086BEA11-A429-45B8-9004-B37100BEED5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'ارزش جذب و تجهیز منابع مالی'!$AH$31:$AT$31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جذب و تجهیز منابع مالی'!$AH$43:$AT$43</c:f>
              <c:numCache>
                <c:formatCode>#,##0</c:formatCode>
                <c:ptCount val="13"/>
                <c:pt idx="0">
                  <c:v>20000</c:v>
                </c:pt>
                <c:pt idx="1">
                  <c:v>62000</c:v>
                </c:pt>
                <c:pt idx="2">
                  <c:v>111500</c:v>
                </c:pt>
                <c:pt idx="3">
                  <c:v>340101</c:v>
                </c:pt>
                <c:pt idx="4">
                  <c:v>194174</c:v>
                </c:pt>
                <c:pt idx="5">
                  <c:v>244575</c:v>
                </c:pt>
                <c:pt idx="6">
                  <c:v>115500</c:v>
                </c:pt>
                <c:pt idx="7">
                  <c:v>89528</c:v>
                </c:pt>
                <c:pt idx="8">
                  <c:v>270688.5</c:v>
                </c:pt>
                <c:pt idx="9">
                  <c:v>208031</c:v>
                </c:pt>
                <c:pt idx="10">
                  <c:v>196996</c:v>
                </c:pt>
                <c:pt idx="11">
                  <c:v>349285.5</c:v>
                </c:pt>
                <c:pt idx="12">
                  <c:v>120000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جذب و تجهیز منابع مالی'!$AH$42:$AT$42</c15:f>
                <c15:dlblRangeCache>
                  <c:ptCount val="13"/>
                  <c:pt idx="0">
                    <c:v>20,000</c:v>
                  </c:pt>
                  <c:pt idx="1">
                    <c:v>82,000</c:v>
                  </c:pt>
                  <c:pt idx="2">
                    <c:v>193,500</c:v>
                  </c:pt>
                  <c:pt idx="3">
                    <c:v>533,601</c:v>
                  </c:pt>
                  <c:pt idx="4">
                    <c:v>727,775</c:v>
                  </c:pt>
                  <c:pt idx="5">
                    <c:v>972,350</c:v>
                  </c:pt>
                  <c:pt idx="6">
                    <c:v>1,087,850</c:v>
                  </c:pt>
                  <c:pt idx="7">
                    <c:v>1,177,378</c:v>
                  </c:pt>
                  <c:pt idx="8">
                    <c:v>1,448,067</c:v>
                  </c:pt>
                  <c:pt idx="9">
                    <c:v>1,656,098</c:v>
                  </c:pt>
                  <c:pt idx="10">
                    <c:v>1,853,094</c:v>
                  </c:pt>
                  <c:pt idx="11">
                    <c:v>2,202,379</c:v>
                  </c:pt>
                  <c:pt idx="12">
                    <c:v>120,000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472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690036.94700000004</c:v>
                </c:pt>
                <c:pt idx="1">
                  <c:v>986759.20200000005</c:v>
                </c:pt>
                <c:pt idx="2">
                  <c:v>1270627.1100000001</c:v>
                </c:pt>
                <c:pt idx="3">
                  <c:v>1916194.06</c:v>
                </c:pt>
                <c:pt idx="4">
                  <c:v>1757229.2</c:v>
                </c:pt>
                <c:pt idx="5">
                  <c:v>1595160.11</c:v>
                </c:pt>
                <c:pt idx="6">
                  <c:v>1412354.66</c:v>
                </c:pt>
                <c:pt idx="7">
                  <c:v>1345301.35</c:v>
                </c:pt>
                <c:pt idx="8">
                  <c:v>1439124.01</c:v>
                </c:pt>
                <c:pt idx="9">
                  <c:v>1150717.98</c:v>
                </c:pt>
                <c:pt idx="10">
                  <c:v>1238357.42</c:v>
                </c:pt>
                <c:pt idx="11">
                  <c:v>1307707.1299999999</c:v>
                </c:pt>
                <c:pt idx="12">
                  <c:v>1219589.9099999999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'[8]شاخص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8583.1783799999994</c:v>
                </c:pt>
                <c:pt idx="1">
                  <c:v>11112.9665</c:v>
                </c:pt>
                <c:pt idx="2">
                  <c:v>14179.621800000001</c:v>
                </c:pt>
                <c:pt idx="3">
                  <c:v>19543.5285</c:v>
                </c:pt>
                <c:pt idx="4">
                  <c:v>18777.775300000001</c:v>
                </c:pt>
                <c:pt idx="5">
                  <c:v>17599.260300000002</c:v>
                </c:pt>
                <c:pt idx="6">
                  <c:v>16970.068299999999</c:v>
                </c:pt>
                <c:pt idx="7">
                  <c:v>16646.923200000001</c:v>
                </c:pt>
                <c:pt idx="8">
                  <c:v>19688.938399999999</c:v>
                </c:pt>
                <c:pt idx="9">
                  <c:v>17530.757900000001</c:v>
                </c:pt>
                <c:pt idx="10">
                  <c:v>17589.979599999999</c:v>
                </c:pt>
                <c:pt idx="11">
                  <c:v>17990.4022</c:v>
                </c:pt>
                <c:pt idx="12">
                  <c:v>17784.397000000001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53300716159682"/>
          <c:y val="8.3402906140891353E-2"/>
          <c:w val="0.72961391193363112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'ارزش جذب و تجهیز منابع مالی'!$B$9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rgbClr val="5B9BD5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6.7538821527334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A-40B5-9CD8-5254FCDF158E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'ارزش جذب و تجهیز منابع مالی'!$AH$3:$AT$3</c:f>
              <c:strCache>
                <c:ptCount val="13"/>
                <c:pt idx="0">
                  <c:v>عملکرد 99 تا 99/01/31</c:v>
                </c:pt>
                <c:pt idx="1">
                  <c:v>عملکرد 99 تا 99/02/31</c:v>
                </c:pt>
                <c:pt idx="2">
                  <c:v>عملکرد 99 تا 99/03/31</c:v>
                </c:pt>
                <c:pt idx="3">
                  <c:v>عملکرد 99 تا 99/04/31</c:v>
                </c:pt>
                <c:pt idx="4">
                  <c:v>عملکرد 99 تا 99/05/31</c:v>
                </c:pt>
                <c:pt idx="5">
                  <c:v>عملکرد 99 تا 99/06/31</c:v>
                </c:pt>
                <c:pt idx="6">
                  <c:v>عملکرد 99 تا 99/07/30</c:v>
                </c:pt>
                <c:pt idx="7">
                  <c:v>عملکرد 99 تا 99/08/30</c:v>
                </c:pt>
                <c:pt idx="8">
                  <c:v>عملکرد 99 تا 99/09/30</c:v>
                </c:pt>
                <c:pt idx="9">
                  <c:v>عملکرد 99 تا 99/10/30</c:v>
                </c:pt>
                <c:pt idx="10">
                  <c:v>عملکرد 99 تا 99/11/30</c:v>
                </c:pt>
                <c:pt idx="11">
                  <c:v>عملکرد 99 تا 99/12/30</c:v>
                </c:pt>
                <c:pt idx="12">
                  <c:v>عملکرد 1400 تا 1400/01/31</c:v>
                </c:pt>
              </c:strCache>
            </c:strRef>
          </c:cat>
          <c:val>
            <c:numRef>
              <c:f>'ارزش جذب و تجهیز منابع مالی'!$AH$9:$AT$9</c:f>
              <c:numCache>
                <c:formatCode>#,##0</c:formatCode>
                <c:ptCount val="13"/>
                <c:pt idx="0">
                  <c:v>96681</c:v>
                </c:pt>
                <c:pt idx="1">
                  <c:v>153176</c:v>
                </c:pt>
                <c:pt idx="2">
                  <c:v>197781</c:v>
                </c:pt>
                <c:pt idx="3">
                  <c:v>463040</c:v>
                </c:pt>
                <c:pt idx="4">
                  <c:v>535360</c:v>
                </c:pt>
                <c:pt idx="5">
                  <c:v>744918</c:v>
                </c:pt>
                <c:pt idx="6">
                  <c:v>968333</c:v>
                </c:pt>
                <c:pt idx="7">
                  <c:v>1118406</c:v>
                </c:pt>
                <c:pt idx="8">
                  <c:v>1290429</c:v>
                </c:pt>
                <c:pt idx="9">
                  <c:v>1382538</c:v>
                </c:pt>
                <c:pt idx="10">
                  <c:v>1514194</c:v>
                </c:pt>
                <c:pt idx="11">
                  <c:v>2269273</c:v>
                </c:pt>
                <c:pt idx="12">
                  <c:v>48706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'ارزش جذب و تجهیز منابع مالی'!$B$10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4292703680068073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E58-4E7A-A6A9-D50DB1982356}"/>
                </c:ext>
              </c:extLst>
            </c:dLbl>
            <c:dLbl>
              <c:idx val="1"/>
              <c:layout>
                <c:manualLayout>
                  <c:x val="8.3297879883712692E-2"/>
                  <c:y val="0"/>
                </c:manualLayout>
              </c:layout>
              <c:numFmt formatCode="[$-3010000]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0A9F-4353-8AEA-1F62534884FE}"/>
                </c:ext>
              </c:extLst>
            </c:dLbl>
            <c:dLbl>
              <c:idx val="2"/>
              <c:layout>
                <c:manualLayout>
                  <c:x val="8.7800467985534994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0A9F-4353-8AEA-1F62534884FE}"/>
                </c:ext>
              </c:extLst>
            </c:dLbl>
            <c:dLbl>
              <c:idx val="12"/>
              <c:layout>
                <c:manualLayout>
                  <c:x val="9.2303056087357296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8CA-40B5-9CD8-5254FCDF158E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جذب و تجهیز منابع مالی'!$AH$3:$AT$3</c:f>
              <c:strCache>
                <c:ptCount val="13"/>
                <c:pt idx="0">
                  <c:v>عملکرد 99 تا 99/01/31</c:v>
                </c:pt>
                <c:pt idx="1">
                  <c:v>عملکرد 99 تا 99/02/31</c:v>
                </c:pt>
                <c:pt idx="2">
                  <c:v>عملکرد 99 تا 99/03/31</c:v>
                </c:pt>
                <c:pt idx="3">
                  <c:v>عملکرد 99 تا 99/04/31</c:v>
                </c:pt>
                <c:pt idx="4">
                  <c:v>عملکرد 99 تا 99/05/31</c:v>
                </c:pt>
                <c:pt idx="5">
                  <c:v>عملکرد 99 تا 99/06/31</c:v>
                </c:pt>
                <c:pt idx="6">
                  <c:v>عملکرد 99 تا 99/07/30</c:v>
                </c:pt>
                <c:pt idx="7">
                  <c:v>عملکرد 99 تا 99/08/30</c:v>
                </c:pt>
                <c:pt idx="8">
                  <c:v>عملکرد 99 تا 99/09/30</c:v>
                </c:pt>
                <c:pt idx="9">
                  <c:v>عملکرد 99 تا 99/10/30</c:v>
                </c:pt>
                <c:pt idx="10">
                  <c:v>عملکرد 99 تا 99/11/30</c:v>
                </c:pt>
                <c:pt idx="11">
                  <c:v>عملکرد 99 تا 99/12/30</c:v>
                </c:pt>
                <c:pt idx="12">
                  <c:v>عملکرد 1400 تا 1400/01/31</c:v>
                </c:pt>
              </c:strCache>
            </c:strRef>
          </c:cat>
          <c:val>
            <c:numRef>
              <c:f>'ارزش جذب و تجهیز منابع مالی'!$AH$10:$AT$10</c:f>
              <c:numCache>
                <c:formatCode>#,##0</c:formatCode>
                <c:ptCount val="13"/>
                <c:pt idx="0">
                  <c:v>45000</c:v>
                </c:pt>
                <c:pt idx="1">
                  <c:v>82000</c:v>
                </c:pt>
                <c:pt idx="2">
                  <c:v>193500</c:v>
                </c:pt>
                <c:pt idx="3">
                  <c:v>533601</c:v>
                </c:pt>
                <c:pt idx="4">
                  <c:v>727775</c:v>
                </c:pt>
                <c:pt idx="5">
                  <c:v>972350</c:v>
                </c:pt>
                <c:pt idx="6">
                  <c:v>1087849</c:v>
                </c:pt>
                <c:pt idx="7">
                  <c:v>1177378</c:v>
                </c:pt>
                <c:pt idx="8">
                  <c:v>1448066.5</c:v>
                </c:pt>
                <c:pt idx="9">
                  <c:v>1656097.5</c:v>
                </c:pt>
                <c:pt idx="10">
                  <c:v>1853093.5</c:v>
                </c:pt>
                <c:pt idx="11">
                  <c:v>2202377</c:v>
                </c:pt>
                <c:pt idx="12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96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0.10950252525252525"/>
          <c:w val="0.88328547117634548"/>
          <c:h val="0.72029015151515152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F06-4687-8054-771AAB855AC0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F06-4687-8054-771AAB855AC0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F06-4687-8054-771AAB855AC0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F06-4687-8054-771AAB855AC0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F06-4687-8054-771AAB855AC0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F06-4687-8054-771AAB855AC0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F06-4687-8054-771AAB855AC0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F06-4687-8054-771AAB855AC0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F06-4687-8054-771AAB855AC0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F06-4687-8054-771AAB855AC0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F06-4687-8054-771AAB855AC0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F06-4687-8054-771AAB855AC0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F06-4687-8054-771AAB855AC0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'شاخص صکوک'!$E$2:$E$14</c:f>
              <c:strCache>
                <c:ptCount val="13"/>
                <c:pt idx="0">
                  <c:v>1399/01/25</c:v>
                </c:pt>
                <c:pt idx="1">
                  <c:v>1399/02/29</c:v>
                </c:pt>
                <c:pt idx="2">
                  <c:v>1399/03/26</c:v>
                </c:pt>
                <c:pt idx="3">
                  <c:v>1399/04/30</c:v>
                </c:pt>
                <c:pt idx="4">
                  <c:v>1399/05/27</c:v>
                </c:pt>
                <c:pt idx="5">
                  <c:v>1399/06/31</c:v>
                </c:pt>
                <c:pt idx="6">
                  <c:v>1399/07/28</c:v>
                </c:pt>
                <c:pt idx="7">
                  <c:v>1399/08/26</c:v>
                </c:pt>
                <c:pt idx="8">
                  <c:v>1399/09/24</c:v>
                </c:pt>
                <c:pt idx="9">
                  <c:v>1399/10/29</c:v>
                </c:pt>
                <c:pt idx="10">
                  <c:v>1399/11/30</c:v>
                </c:pt>
                <c:pt idx="11">
                  <c:v>1399/12/30</c:v>
                </c:pt>
                <c:pt idx="12">
                  <c:v>1400/01/31</c:v>
                </c:pt>
              </c:strCache>
            </c:strRef>
          </c:cat>
          <c:val>
            <c:numRef>
              <c:f>'شاخص صکوک'!$F$2:$F$14</c:f>
              <c:numCache>
                <c:formatCode>General</c:formatCode>
                <c:ptCount val="13"/>
                <c:pt idx="0">
                  <c:v>391.43833030000002</c:v>
                </c:pt>
                <c:pt idx="1">
                  <c:v>403.26795659999999</c:v>
                </c:pt>
                <c:pt idx="2">
                  <c:v>409.12153949999998</c:v>
                </c:pt>
                <c:pt idx="3">
                  <c:v>405.70846740000002</c:v>
                </c:pt>
                <c:pt idx="4">
                  <c:v>412.00939310000001</c:v>
                </c:pt>
                <c:pt idx="5">
                  <c:v>420.97618610000001</c:v>
                </c:pt>
                <c:pt idx="6">
                  <c:v>427.48313730000001</c:v>
                </c:pt>
                <c:pt idx="7">
                  <c:v>435.36408649999998</c:v>
                </c:pt>
                <c:pt idx="8">
                  <c:v>440.72180659999998</c:v>
                </c:pt>
                <c:pt idx="9">
                  <c:v>452.78939129999998</c:v>
                </c:pt>
                <c:pt idx="10">
                  <c:v>456.72861895609998</c:v>
                </c:pt>
                <c:pt idx="11">
                  <c:v>464.82293245009998</c:v>
                </c:pt>
                <c:pt idx="12">
                  <c:v>472.77883310905298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0-4041-B114-728D4C49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explosion val="16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1"/>
              <c:layout>
                <c:manualLayout>
                  <c:x val="3.1877510040160643E-2"/>
                  <c:y val="1.1762464387464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B-4038-93A9-81B1568CECB2}"/>
                </c:ext>
              </c:extLst>
            </c:dLbl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مانده'!$AM$3,'تامین مالی - مانده'!$AM$10,'تامین مالی - مانده'!$AM$12)</c:f>
              <c:numCache>
                <c:formatCode>0.0%</c:formatCode>
                <c:ptCount val="3"/>
                <c:pt idx="0">
                  <c:v>0.82604067717211671</c:v>
                </c:pt>
                <c:pt idx="1">
                  <c:v>1.662712303058957E-2</c:v>
                </c:pt>
                <c:pt idx="2">
                  <c:v>0.15733219979729368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9.3936616161616165E-2"/>
          <c:w val="0.85272758620689637"/>
          <c:h val="0.76921489898989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مانده'!$Z$2:$AL$2</c:f>
              <c:strCache>
                <c:ptCount val="13"/>
                <c:pt idx="0">
                  <c:v>1399/01/31</c:v>
                </c:pt>
                <c:pt idx="1">
                  <c:v>1399/02/31</c:v>
                </c:pt>
                <c:pt idx="2">
                  <c:v>1399/03/31</c:v>
                </c:pt>
                <c:pt idx="3">
                  <c:v>1399/04/31</c:v>
                </c:pt>
                <c:pt idx="4">
                  <c:v>1399/05/31</c:v>
                </c:pt>
                <c:pt idx="5">
                  <c:v>1399/06/31</c:v>
                </c:pt>
                <c:pt idx="6">
                  <c:v>1399/07/30</c:v>
                </c:pt>
                <c:pt idx="7">
                  <c:v>1399/08/30</c:v>
                </c:pt>
                <c:pt idx="8">
                  <c:v>1399/09/30</c:v>
                </c:pt>
                <c:pt idx="9">
                  <c:v>1399/10/30</c:v>
                </c:pt>
                <c:pt idx="10">
                  <c:v>1399/11/30</c:v>
                </c:pt>
                <c:pt idx="11">
                  <c:v>1399/12/30</c:v>
                </c:pt>
                <c:pt idx="12">
                  <c:v>1400/01/31</c:v>
                </c:pt>
              </c:strCache>
            </c:strRef>
          </c:cat>
          <c:val>
            <c:numRef>
              <c:f>'تامین مالی - مانده'!$Z$3:$AL$3</c:f>
              <c:numCache>
                <c:formatCode>_(* #,##0_);_(* \(#,##0\);_(* "-"??_);_(@_)</c:formatCode>
                <c:ptCount val="13"/>
                <c:pt idx="0">
                  <c:v>1304518</c:v>
                </c:pt>
                <c:pt idx="1">
                  <c:v>1344667</c:v>
                </c:pt>
                <c:pt idx="2">
                  <c:v>1434167</c:v>
                </c:pt>
                <c:pt idx="3">
                  <c:v>1707129</c:v>
                </c:pt>
                <c:pt idx="4">
                  <c:v>1812408.1</c:v>
                </c:pt>
                <c:pt idx="5">
                  <c:v>2029229.1</c:v>
                </c:pt>
                <c:pt idx="6">
                  <c:v>2017359.1</c:v>
                </c:pt>
                <c:pt idx="7">
                  <c:v>2075888.1</c:v>
                </c:pt>
                <c:pt idx="8">
                  <c:v>2247886.6</c:v>
                </c:pt>
                <c:pt idx="9">
                  <c:v>2431476.6</c:v>
                </c:pt>
                <c:pt idx="10">
                  <c:v>2539957.6</c:v>
                </c:pt>
                <c:pt idx="11">
                  <c:v>2756617.6</c:v>
                </c:pt>
                <c:pt idx="12">
                  <c:v>2856618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مانده'!$Z$2:$AL$2</c:f>
              <c:strCache>
                <c:ptCount val="13"/>
                <c:pt idx="0">
                  <c:v>1399/01/31</c:v>
                </c:pt>
                <c:pt idx="1">
                  <c:v>1399/02/31</c:v>
                </c:pt>
                <c:pt idx="2">
                  <c:v>1399/03/31</c:v>
                </c:pt>
                <c:pt idx="3">
                  <c:v>1399/04/31</c:v>
                </c:pt>
                <c:pt idx="4">
                  <c:v>1399/05/31</c:v>
                </c:pt>
                <c:pt idx="5">
                  <c:v>1399/06/31</c:v>
                </c:pt>
                <c:pt idx="6">
                  <c:v>1399/07/30</c:v>
                </c:pt>
                <c:pt idx="7">
                  <c:v>1399/08/30</c:v>
                </c:pt>
                <c:pt idx="8">
                  <c:v>1399/09/30</c:v>
                </c:pt>
                <c:pt idx="9">
                  <c:v>1399/10/30</c:v>
                </c:pt>
                <c:pt idx="10">
                  <c:v>1399/11/30</c:v>
                </c:pt>
                <c:pt idx="11">
                  <c:v>1399/12/30</c:v>
                </c:pt>
                <c:pt idx="12">
                  <c:v>1400/01/31</c:v>
                </c:pt>
              </c:strCache>
            </c:strRef>
          </c:cat>
          <c:val>
            <c:numRef>
              <c:f>'تامین مالی - مانده'!$Z$10:$AL$10</c:f>
              <c:numCache>
                <c:formatCode>_(* #,##0_);_(* \(#,##0\);_(* "-"??_);_(@_)</c:formatCode>
                <c:ptCount val="13"/>
                <c:pt idx="0">
                  <c:v>61500</c:v>
                </c:pt>
                <c:pt idx="1">
                  <c:v>61500</c:v>
                </c:pt>
                <c:pt idx="2">
                  <c:v>61500</c:v>
                </c:pt>
                <c:pt idx="3">
                  <c:v>61500</c:v>
                </c:pt>
                <c:pt idx="4">
                  <c:v>55500</c:v>
                </c:pt>
                <c:pt idx="5">
                  <c:v>55500</c:v>
                </c:pt>
                <c:pt idx="6">
                  <c:v>55500</c:v>
                </c:pt>
                <c:pt idx="7">
                  <c:v>55500</c:v>
                </c:pt>
                <c:pt idx="8">
                  <c:v>58500</c:v>
                </c:pt>
                <c:pt idx="9">
                  <c:v>58500</c:v>
                </c:pt>
                <c:pt idx="10">
                  <c:v>54500</c:v>
                </c:pt>
                <c:pt idx="11">
                  <c:v>57500</c:v>
                </c:pt>
                <c:pt idx="12">
                  <c:v>57500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مانده'!$Z$2:$AL$2</c:f>
              <c:strCache>
                <c:ptCount val="13"/>
                <c:pt idx="0">
                  <c:v>1399/01/31</c:v>
                </c:pt>
                <c:pt idx="1">
                  <c:v>1399/02/31</c:v>
                </c:pt>
                <c:pt idx="2">
                  <c:v>1399/03/31</c:v>
                </c:pt>
                <c:pt idx="3">
                  <c:v>1399/04/31</c:v>
                </c:pt>
                <c:pt idx="4">
                  <c:v>1399/05/31</c:v>
                </c:pt>
                <c:pt idx="5">
                  <c:v>1399/06/31</c:v>
                </c:pt>
                <c:pt idx="6">
                  <c:v>1399/07/30</c:v>
                </c:pt>
                <c:pt idx="7">
                  <c:v>1399/08/30</c:v>
                </c:pt>
                <c:pt idx="8">
                  <c:v>1399/09/30</c:v>
                </c:pt>
                <c:pt idx="9">
                  <c:v>1399/10/30</c:v>
                </c:pt>
                <c:pt idx="10">
                  <c:v>1399/11/30</c:v>
                </c:pt>
                <c:pt idx="11">
                  <c:v>1399/12/30</c:v>
                </c:pt>
                <c:pt idx="12">
                  <c:v>1400/01/31</c:v>
                </c:pt>
              </c:strCache>
            </c:strRef>
          </c:cat>
          <c:val>
            <c:numRef>
              <c:f>'تامین مالی - مانده'!$Z$12:$AL$12</c:f>
              <c:numCache>
                <c:formatCode>_(* #,##0_);_(* \(#,##0\);_(* "-"??_);_(@_)</c:formatCode>
                <c:ptCount val="13"/>
                <c:pt idx="0">
                  <c:v>216679</c:v>
                </c:pt>
                <c:pt idx="1">
                  <c:v>226160</c:v>
                </c:pt>
                <c:pt idx="2">
                  <c:v>226060</c:v>
                </c:pt>
                <c:pt idx="3">
                  <c:v>255560</c:v>
                </c:pt>
                <c:pt idx="4">
                  <c:v>280560</c:v>
                </c:pt>
                <c:pt idx="5">
                  <c:v>315560</c:v>
                </c:pt>
                <c:pt idx="6">
                  <c:v>349580</c:v>
                </c:pt>
                <c:pt idx="7">
                  <c:v>375580</c:v>
                </c:pt>
                <c:pt idx="8">
                  <c:v>420580</c:v>
                </c:pt>
                <c:pt idx="9">
                  <c:v>419580</c:v>
                </c:pt>
                <c:pt idx="10">
                  <c:v>454580</c:v>
                </c:pt>
                <c:pt idx="11">
                  <c:v>524087</c:v>
                </c:pt>
                <c:pt idx="12">
                  <c:v>544087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'تامین مالی - مانده'!$Z$2:$AL$2</c:f>
              <c:strCache>
                <c:ptCount val="13"/>
                <c:pt idx="0">
                  <c:v>1399/01/31</c:v>
                </c:pt>
                <c:pt idx="1">
                  <c:v>1399/02/31</c:v>
                </c:pt>
                <c:pt idx="2">
                  <c:v>1399/03/31</c:v>
                </c:pt>
                <c:pt idx="3">
                  <c:v>1399/04/31</c:v>
                </c:pt>
                <c:pt idx="4">
                  <c:v>1399/05/31</c:v>
                </c:pt>
                <c:pt idx="5">
                  <c:v>1399/06/31</c:v>
                </c:pt>
                <c:pt idx="6">
                  <c:v>1399/07/30</c:v>
                </c:pt>
                <c:pt idx="7">
                  <c:v>1399/08/30</c:v>
                </c:pt>
                <c:pt idx="8">
                  <c:v>1399/09/30</c:v>
                </c:pt>
                <c:pt idx="9">
                  <c:v>1399/10/30</c:v>
                </c:pt>
                <c:pt idx="10">
                  <c:v>1399/11/30</c:v>
                </c:pt>
                <c:pt idx="11">
                  <c:v>1399/12/30</c:v>
                </c:pt>
                <c:pt idx="12">
                  <c:v>1400/01/31</c:v>
                </c:pt>
              </c:strCache>
            </c:strRef>
          </c:cat>
          <c:val>
            <c:numRef>
              <c:f>'تامین مالی - مانده'!$Z$21:$AL$21</c:f>
              <c:numCache>
                <c:formatCode>_(* #,##0_);_(* \(#,##0\);_(* "-"??_);_(@_)</c:formatCode>
                <c:ptCount val="13"/>
                <c:pt idx="0">
                  <c:v>1582697</c:v>
                </c:pt>
                <c:pt idx="1">
                  <c:v>1632327</c:v>
                </c:pt>
                <c:pt idx="2">
                  <c:v>1721727</c:v>
                </c:pt>
                <c:pt idx="3">
                  <c:v>2024189</c:v>
                </c:pt>
                <c:pt idx="4">
                  <c:v>2148468.1</c:v>
                </c:pt>
                <c:pt idx="5">
                  <c:v>2400289.1</c:v>
                </c:pt>
                <c:pt idx="6">
                  <c:v>2422439.1</c:v>
                </c:pt>
                <c:pt idx="7">
                  <c:v>2506968.1</c:v>
                </c:pt>
                <c:pt idx="8">
                  <c:v>2726966.6</c:v>
                </c:pt>
                <c:pt idx="9">
                  <c:v>2909556.6</c:v>
                </c:pt>
                <c:pt idx="10">
                  <c:v>3049037.6</c:v>
                </c:pt>
                <c:pt idx="11">
                  <c:v>3338204.6</c:v>
                </c:pt>
                <c:pt idx="12">
                  <c:v>3458205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3800000"/>
          <c:min val="1000000.00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4594191654"/>
          <c:y val="0.10612146464646466"/>
          <c:w val="0.28563160320499187"/>
          <c:h val="9.2044265455046126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5070247657295852"/>
          <c:y val="0.22354024216524215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explosion val="16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layout>
                <c:manualLayout>
                  <c:x val="-0.18413955823293179"/>
                  <c:y val="-0.111319800569800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2"/>
              <c:layout>
                <c:manualLayout>
                  <c:x val="0.16491097724230247"/>
                  <c:y val="-0.1248828347578347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8-4883-AC5C-77B81A399645}"/>
                </c:ext>
              </c:extLst>
            </c:dLbl>
            <c:dLbl>
              <c:idx val="3"/>
              <c:layout>
                <c:manualLayout>
                  <c:x val="1.4738955823293173E-2"/>
                  <c:y val="2.80544871794871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4.2503346720214096E-3"/>
                  <c:y val="1.35683760683760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5"/>
              <c:layout>
                <c:manualLayout>
                  <c:x val="1.2751004016064254E-2"/>
                  <c:y val="4.522792022792064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-0.11613353413654619"/>
                  <c:y val="-0.1092735042735042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-2.9752008032128515E-2"/>
                  <c:y val="-0.1582977207977208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سلف موازی استاندارد</c:v>
                </c:pt>
                <c:pt idx="4">
                  <c:v>اوراق اجاره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1492039</c:v>
                </c:pt>
                <c:pt idx="1">
                  <c:v>991000</c:v>
                </c:pt>
                <c:pt idx="2">
                  <c:v>374000</c:v>
                </c:pt>
                <c:pt idx="3">
                  <c:v>262079</c:v>
                </c:pt>
                <c:pt idx="4">
                  <c:v>227560</c:v>
                </c:pt>
                <c:pt idx="5">
                  <c:v>96440</c:v>
                </c:pt>
                <c:pt idx="6">
                  <c:v>15087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471401900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298305555555555"/>
          <c:w val="0.90329263887885569"/>
          <c:h val="0.7429141666666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مانده'!$Z$40:$AL$40</c:f>
              <c:strCache>
                <c:ptCount val="13"/>
                <c:pt idx="0">
                  <c:v>1399/01/31</c:v>
                </c:pt>
                <c:pt idx="1">
                  <c:v>1399/02/31</c:v>
                </c:pt>
                <c:pt idx="2">
                  <c:v>1399/03/31</c:v>
                </c:pt>
                <c:pt idx="3">
                  <c:v>1399/04/31</c:v>
                </c:pt>
                <c:pt idx="4">
                  <c:v>1399/05/31</c:v>
                </c:pt>
                <c:pt idx="5">
                  <c:v>1399/06/31</c:v>
                </c:pt>
                <c:pt idx="6">
                  <c:v>1399/07/30</c:v>
                </c:pt>
                <c:pt idx="7">
                  <c:v>1399/08/30</c:v>
                </c:pt>
                <c:pt idx="8">
                  <c:v>1399/09/30</c:v>
                </c:pt>
                <c:pt idx="9">
                  <c:v>1399/10/30</c:v>
                </c:pt>
                <c:pt idx="10">
                  <c:v>1399/11/30</c:v>
                </c:pt>
                <c:pt idx="11">
                  <c:v>1399/12/29</c:v>
                </c:pt>
                <c:pt idx="12">
                  <c:v>1400/01/31</c:v>
                </c:pt>
              </c:strCache>
            </c:strRef>
          </c:cat>
          <c:val>
            <c:numRef>
              <c:f>'تامین مالی - مانده'!$Z$41:$AL$41</c:f>
              <c:numCache>
                <c:formatCode>General</c:formatCode>
                <c:ptCount val="13"/>
                <c:pt idx="0">
                  <c:v>97</c:v>
                </c:pt>
                <c:pt idx="1">
                  <c:v>97</c:v>
                </c:pt>
                <c:pt idx="2">
                  <c:v>97</c:v>
                </c:pt>
                <c:pt idx="3">
                  <c:v>100</c:v>
                </c:pt>
                <c:pt idx="4">
                  <c:v>103</c:v>
                </c:pt>
                <c:pt idx="5">
                  <c:v>111</c:v>
                </c:pt>
                <c:pt idx="6">
                  <c:v>108</c:v>
                </c:pt>
                <c:pt idx="7">
                  <c:v>110</c:v>
                </c:pt>
                <c:pt idx="8">
                  <c:v>120</c:v>
                </c:pt>
                <c:pt idx="9">
                  <c:v>128</c:v>
                </c:pt>
                <c:pt idx="10">
                  <c:v>122</c:v>
                </c:pt>
                <c:pt idx="11">
                  <c:v>126</c:v>
                </c:pt>
                <c:pt idx="1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مانده'!$Z$40:$AL$40</c:f>
              <c:strCache>
                <c:ptCount val="13"/>
                <c:pt idx="0">
                  <c:v>1399/01/31</c:v>
                </c:pt>
                <c:pt idx="1">
                  <c:v>1399/02/31</c:v>
                </c:pt>
                <c:pt idx="2">
                  <c:v>1399/03/31</c:v>
                </c:pt>
                <c:pt idx="3">
                  <c:v>1399/04/31</c:v>
                </c:pt>
                <c:pt idx="4">
                  <c:v>1399/05/31</c:v>
                </c:pt>
                <c:pt idx="5">
                  <c:v>1399/06/31</c:v>
                </c:pt>
                <c:pt idx="6">
                  <c:v>1399/07/30</c:v>
                </c:pt>
                <c:pt idx="7">
                  <c:v>1399/08/30</c:v>
                </c:pt>
                <c:pt idx="8">
                  <c:v>1399/09/30</c:v>
                </c:pt>
                <c:pt idx="9">
                  <c:v>1399/10/30</c:v>
                </c:pt>
                <c:pt idx="10">
                  <c:v>1399/11/30</c:v>
                </c:pt>
                <c:pt idx="11">
                  <c:v>1399/12/29</c:v>
                </c:pt>
                <c:pt idx="12">
                  <c:v>1400/01/31</c:v>
                </c:pt>
              </c:strCache>
            </c:strRef>
          </c:cat>
          <c:val>
            <c:numRef>
              <c:f>'تامین مالی - مانده'!$Z$42:$AL$42</c:f>
              <c:numCache>
                <c:formatCode>General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مانده'!$Z$40:$AL$40</c:f>
              <c:strCache>
                <c:ptCount val="13"/>
                <c:pt idx="0">
                  <c:v>1399/01/31</c:v>
                </c:pt>
                <c:pt idx="1">
                  <c:v>1399/02/31</c:v>
                </c:pt>
                <c:pt idx="2">
                  <c:v>1399/03/31</c:v>
                </c:pt>
                <c:pt idx="3">
                  <c:v>1399/04/31</c:v>
                </c:pt>
                <c:pt idx="4">
                  <c:v>1399/05/31</c:v>
                </c:pt>
                <c:pt idx="5">
                  <c:v>1399/06/31</c:v>
                </c:pt>
                <c:pt idx="6">
                  <c:v>1399/07/30</c:v>
                </c:pt>
                <c:pt idx="7">
                  <c:v>1399/08/30</c:v>
                </c:pt>
                <c:pt idx="8">
                  <c:v>1399/09/30</c:v>
                </c:pt>
                <c:pt idx="9">
                  <c:v>1399/10/30</c:v>
                </c:pt>
                <c:pt idx="10">
                  <c:v>1399/11/30</c:v>
                </c:pt>
                <c:pt idx="11">
                  <c:v>1399/12/29</c:v>
                </c:pt>
                <c:pt idx="12">
                  <c:v>1400/01/31</c:v>
                </c:pt>
              </c:strCache>
            </c:strRef>
          </c:cat>
          <c:val>
            <c:numRef>
              <c:f>'تامین مالی - مانده'!$Z$43:$AL$43</c:f>
              <c:numCache>
                <c:formatCode>General</c:formatCode>
                <c:ptCount val="13"/>
                <c:pt idx="0">
                  <c:v>84</c:v>
                </c:pt>
                <c:pt idx="1">
                  <c:v>84</c:v>
                </c:pt>
                <c:pt idx="2">
                  <c:v>84</c:v>
                </c:pt>
                <c:pt idx="3">
                  <c:v>86</c:v>
                </c:pt>
                <c:pt idx="4">
                  <c:v>88</c:v>
                </c:pt>
                <c:pt idx="5">
                  <c:v>90</c:v>
                </c:pt>
                <c:pt idx="6">
                  <c:v>91</c:v>
                </c:pt>
                <c:pt idx="7">
                  <c:v>95</c:v>
                </c:pt>
                <c:pt idx="8">
                  <c:v>99</c:v>
                </c:pt>
                <c:pt idx="9">
                  <c:v>98</c:v>
                </c:pt>
                <c:pt idx="10">
                  <c:v>101</c:v>
                </c:pt>
                <c:pt idx="11">
                  <c:v>104</c:v>
                </c:pt>
                <c:pt idx="1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0113618917649176E-2"/>
          <c:y val="0.12493250000000002"/>
          <c:w val="0.28517301283414881"/>
          <c:h val="0.1074503968253968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4543181818181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انتشار'!$Z$21:$AL$21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انتشار'!$Z$22:$AL$22</c:f>
              <c:numCache>
                <c:formatCode>#,##0</c:formatCode>
                <c:ptCount val="13"/>
                <c:pt idx="0">
                  <c:v>20000</c:v>
                </c:pt>
                <c:pt idx="1">
                  <c:v>50000</c:v>
                </c:pt>
                <c:pt idx="2">
                  <c:v>109500</c:v>
                </c:pt>
                <c:pt idx="3">
                  <c:v>325750</c:v>
                </c:pt>
                <c:pt idx="4">
                  <c:v>153525.5</c:v>
                </c:pt>
                <c:pt idx="5">
                  <c:v>229575</c:v>
                </c:pt>
                <c:pt idx="6">
                  <c:v>53499</c:v>
                </c:pt>
                <c:pt idx="7">
                  <c:v>58529</c:v>
                </c:pt>
                <c:pt idx="8">
                  <c:v>220688</c:v>
                </c:pt>
                <c:pt idx="9">
                  <c:v>208031</c:v>
                </c:pt>
                <c:pt idx="10">
                  <c:v>158481</c:v>
                </c:pt>
                <c:pt idx="11">
                  <c:v>245660</c:v>
                </c:pt>
                <c:pt idx="12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انتشار'!$Z$21:$AL$21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انتشار'!$Z$23:$AL$23</c:f>
              <c:numCache>
                <c:formatCode>#,##0</c:formatCode>
                <c:ptCount val="13"/>
                <c:pt idx="8">
                  <c:v>3000</c:v>
                </c:pt>
                <c:pt idx="11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انتشار'!$Z$21:$AL$21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انتشار'!$Z$24:$AL$24</c:f>
              <c:numCache>
                <c:formatCode>#,##0</c:formatCode>
                <c:ptCount val="13"/>
                <c:pt idx="1">
                  <c:v>12000</c:v>
                </c:pt>
                <c:pt idx="2">
                  <c:v>2000</c:v>
                </c:pt>
                <c:pt idx="3">
                  <c:v>30000</c:v>
                </c:pt>
                <c:pt idx="4">
                  <c:v>25000</c:v>
                </c:pt>
                <c:pt idx="5">
                  <c:v>40000</c:v>
                </c:pt>
                <c:pt idx="6">
                  <c:v>37000</c:v>
                </c:pt>
                <c:pt idx="7">
                  <c:v>31000</c:v>
                </c:pt>
                <c:pt idx="8">
                  <c:v>47000</c:v>
                </c:pt>
                <c:pt idx="10">
                  <c:v>38500</c:v>
                </c:pt>
                <c:pt idx="11">
                  <c:v>100640</c:v>
                </c:pt>
                <c:pt idx="12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8B-4D33-9A31-3FDC741F44F7}"/>
                </c:ext>
              </c:extLst>
            </c:dLbl>
            <c:dLbl>
              <c:idx val="1"/>
              <c:layout>
                <c:manualLayout>
                  <c:x val="-4.1273247474627673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8B-4D33-9A31-3FDC741F44F7}"/>
                </c:ext>
              </c:extLst>
            </c:dLbl>
            <c:dLbl>
              <c:idx val="2"/>
              <c:layout>
                <c:manualLayout>
                  <c:x val="0"/>
                  <c:y val="1.0583333333333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8B-4D33-9A31-3FDC741F44F7}"/>
                </c:ext>
              </c:extLst>
            </c:dLbl>
            <c:dLbl>
              <c:idx val="3"/>
              <c:layout>
                <c:manualLayout>
                  <c:x val="0"/>
                  <c:y val="1.4111111111111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8B-4D33-9A31-3FDC741F44F7}"/>
                </c:ext>
              </c:extLst>
            </c:dLbl>
            <c:dLbl>
              <c:idx val="4"/>
              <c:layout>
                <c:manualLayout>
                  <c:x val="0"/>
                  <c:y val="1.05833333333333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8B-4D33-9A31-3FDC741F44F7}"/>
                </c:ext>
              </c:extLst>
            </c:dLbl>
            <c:dLbl>
              <c:idx val="5"/>
              <c:layout>
                <c:manualLayout>
                  <c:x val="-8.2546494949255347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B-4D33-9A31-3FDC741F44F7}"/>
                </c:ext>
              </c:extLst>
            </c:dLbl>
            <c:dLbl>
              <c:idx val="6"/>
              <c:layout>
                <c:manualLayout>
                  <c:x val="-8.2546494949255347E-17"/>
                  <c:y val="-2.4694444444444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8B-4D33-9A31-3FDC741F44F7}"/>
                </c:ext>
              </c:extLst>
            </c:dLbl>
            <c:dLbl>
              <c:idx val="7"/>
              <c:layout>
                <c:manualLayout>
                  <c:x val="-8.2546494949255347E-17"/>
                  <c:y val="1.76388888888888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B-4D33-9A31-3FDC741F44F7}"/>
                </c:ext>
              </c:extLst>
            </c:dLbl>
            <c:dLbl>
              <c:idx val="8"/>
              <c:layout>
                <c:manualLayout>
                  <c:x val="0"/>
                  <c:y val="1.76388888888888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B-4D33-9A31-3FDC741F44F7}"/>
                </c:ext>
              </c:extLst>
            </c:dLbl>
            <c:dLbl>
              <c:idx val="9"/>
              <c:layout>
                <c:manualLayout>
                  <c:x val="0"/>
                  <c:y val="-3.5277777777778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8B-4D33-9A31-3FDC741F44F7}"/>
                </c:ext>
              </c:extLst>
            </c:dLbl>
            <c:dLbl>
              <c:idx val="10"/>
              <c:layout>
                <c:manualLayout>
                  <c:x val="0"/>
                  <c:y val="2.4694444444444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8B-4D33-9A31-3FDC741F44F7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vertOverflow="clip" horzOverflow="clip" wrap="none" lIns="38100" tIns="19050" rIns="38100" bIns="19050" anchor="ctr">
                <a:spAutoFit/>
              </a:bodyPr>
              <a:lstStyle/>
              <a:p>
                <a:pPr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'تامین مالی - انتشار'!$Z$21:$AL$21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انتشار'!$Z$25:$AL$25</c:f>
              <c:numCache>
                <c:formatCode>#,##0</c:formatCode>
                <c:ptCount val="13"/>
                <c:pt idx="0">
                  <c:v>20000</c:v>
                </c:pt>
                <c:pt idx="1">
                  <c:v>62000</c:v>
                </c:pt>
                <c:pt idx="2">
                  <c:v>111500</c:v>
                </c:pt>
                <c:pt idx="3">
                  <c:v>355750</c:v>
                </c:pt>
                <c:pt idx="4">
                  <c:v>178525.5</c:v>
                </c:pt>
                <c:pt idx="5">
                  <c:v>269575</c:v>
                </c:pt>
                <c:pt idx="6">
                  <c:v>90499</c:v>
                </c:pt>
                <c:pt idx="7">
                  <c:v>89529</c:v>
                </c:pt>
                <c:pt idx="8">
                  <c:v>270688</c:v>
                </c:pt>
                <c:pt idx="9">
                  <c:v>208031</c:v>
                </c:pt>
                <c:pt idx="10">
                  <c:v>196981</c:v>
                </c:pt>
                <c:pt idx="11">
                  <c:v>349300</c:v>
                </c:pt>
                <c:pt idx="12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36101715946961638"/>
          <c:y val="0.93124158249158251"/>
          <c:w val="0.27796568106076719"/>
          <c:h val="6.875841750841750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68701711560044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انتشار'!$Z$48:$AL$48</c:f>
              <c:numCache>
                <c:formatCode>#,##0</c:formatCode>
                <c:ptCount val="13"/>
                <c:pt idx="0">
                  <c:v>20000</c:v>
                </c:pt>
                <c:pt idx="1">
                  <c:v>50000</c:v>
                </c:pt>
                <c:pt idx="5">
                  <c:v>100000</c:v>
                </c:pt>
                <c:pt idx="6">
                  <c:v>20000</c:v>
                </c:pt>
                <c:pt idx="7">
                  <c:v>15000</c:v>
                </c:pt>
                <c:pt idx="8">
                  <c:v>92000</c:v>
                </c:pt>
                <c:pt idx="9">
                  <c:v>90000</c:v>
                </c:pt>
                <c:pt idx="10">
                  <c:v>50000</c:v>
                </c:pt>
                <c:pt idx="12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انتشار'!$Z$49:$AL$49</c:f>
              <c:numCache>
                <c:formatCode>#,##0</c:formatCode>
                <c:ptCount val="13"/>
                <c:pt idx="1">
                  <c:v>2000</c:v>
                </c:pt>
                <c:pt idx="5">
                  <c:v>10000</c:v>
                </c:pt>
                <c:pt idx="6">
                  <c:v>20000</c:v>
                </c:pt>
                <c:pt idx="8">
                  <c:v>22000</c:v>
                </c:pt>
                <c:pt idx="10">
                  <c:v>37000</c:v>
                </c:pt>
                <c:pt idx="11">
                  <c:v>30640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انتشار'!$Z$50:$AL$50</c:f>
              <c:numCache>
                <c:formatCode>#,##0</c:formatCode>
                <c:ptCount val="13"/>
                <c:pt idx="3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انتشار'!$Z$51:$AL$51</c:f>
              <c:numCache>
                <c:formatCode>#,##0</c:formatCode>
                <c:ptCount val="13"/>
                <c:pt idx="1">
                  <c:v>10000</c:v>
                </c:pt>
                <c:pt idx="3">
                  <c:v>20000</c:v>
                </c:pt>
                <c:pt idx="4">
                  <c:v>25000</c:v>
                </c:pt>
                <c:pt idx="5">
                  <c:v>30000</c:v>
                </c:pt>
                <c:pt idx="6">
                  <c:v>30000</c:v>
                </c:pt>
                <c:pt idx="7">
                  <c:v>20000</c:v>
                </c:pt>
                <c:pt idx="8">
                  <c:v>25000</c:v>
                </c:pt>
                <c:pt idx="9">
                  <c:v>6579</c:v>
                </c:pt>
                <c:pt idx="10">
                  <c:v>500</c:v>
                </c:pt>
                <c:pt idx="11">
                  <c:v>92000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انتشار'!$Z$52:$AL$52</c:f>
              <c:numCache>
                <c:formatCode>#,##0</c:formatCode>
                <c:ptCount val="13"/>
                <c:pt idx="2">
                  <c:v>111500</c:v>
                </c:pt>
                <c:pt idx="3">
                  <c:v>325750</c:v>
                </c:pt>
                <c:pt idx="4">
                  <c:v>153525.5</c:v>
                </c:pt>
                <c:pt idx="5">
                  <c:v>129575</c:v>
                </c:pt>
                <c:pt idx="6">
                  <c:v>18499</c:v>
                </c:pt>
                <c:pt idx="7">
                  <c:v>54529</c:v>
                </c:pt>
                <c:pt idx="8">
                  <c:v>128688</c:v>
                </c:pt>
                <c:pt idx="9">
                  <c:v>111452</c:v>
                </c:pt>
                <c:pt idx="10">
                  <c:v>109481</c:v>
                </c:pt>
                <c:pt idx="11">
                  <c:v>173660</c:v>
                </c:pt>
                <c:pt idx="12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انتشار'!$Z$53:$AL$53</c:f>
              <c:numCache>
                <c:formatCode>#,##0</c:formatCode>
                <c:ptCount val="13"/>
                <c:pt idx="8">
                  <c:v>3000</c:v>
                </c:pt>
                <c:pt idx="11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انتشار'!$Z$54:$AL$54</c:f>
              <c:numCache>
                <c:formatCode>#,##0</c:formatCode>
                <c:ptCount val="13"/>
                <c:pt idx="6">
                  <c:v>2000</c:v>
                </c:pt>
                <c:pt idx="1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انتشار'!$Z$55:$AL$55</c:f>
              <c:numCache>
                <c:formatCode>#,##0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F0E7878-8927-4F3D-BCEA-BA4F93F97B26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9D50C98-510A-41D6-AAD8-6D73926CD2A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E6F9125-0660-4B99-A8E6-20E9D19EF037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088EFFF-8844-4C4D-A8B9-46AFE930454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7079DE-EA66-4DF4-BF76-6B2052D292A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58CDCB2-DB10-4E11-9BB9-8C44A7B6C7E2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F007A5-D013-4921-A52F-54870676E68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layout>
                <c:manualLayout>
                  <c:x val="-5.0363043324115439E-2"/>
                  <c:y val="-2.9991582491582493E-2"/>
                </c:manualLayout>
              </c:layout>
              <c:tx>
                <c:rich>
                  <a:bodyPr/>
                  <a:lstStyle/>
                  <a:p>
                    <a:fld id="{2E8593DE-05E1-4851-BDE2-29EE910B11E8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DFB2280-A1FE-4927-945E-26B5A13C4BF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5DC7094-6FEA-40F7-AE4E-F1474E8082F8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layout>
                <c:manualLayout>
                  <c:x val="-5.6097284265759224E-2"/>
                  <c:y val="-2.642817059483726E-2"/>
                </c:manualLayout>
              </c:layout>
              <c:tx>
                <c:rich>
                  <a:bodyPr/>
                  <a:lstStyle/>
                  <a:p>
                    <a:fld id="{DBFDD4E4-E1AB-40FC-9BC6-E486FABCE5F1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D8D6697-684C-4DEF-9D98-FE71F4254A76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CC75B00-BD49-4196-B089-727F0AD52AD0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200" b="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انتشار'!$Z$47:$AL$47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انتشار'!$Z$56:$AL$56</c:f>
              <c:numCache>
                <c:formatCode>#,##0</c:formatCode>
                <c:ptCount val="13"/>
                <c:pt idx="0">
                  <c:v>20000</c:v>
                </c:pt>
                <c:pt idx="1">
                  <c:v>62000</c:v>
                </c:pt>
                <c:pt idx="2">
                  <c:v>111500</c:v>
                </c:pt>
                <c:pt idx="3">
                  <c:v>355750</c:v>
                </c:pt>
                <c:pt idx="4">
                  <c:v>178525.5</c:v>
                </c:pt>
                <c:pt idx="5">
                  <c:v>269575</c:v>
                </c:pt>
                <c:pt idx="6">
                  <c:v>90499</c:v>
                </c:pt>
                <c:pt idx="7">
                  <c:v>89529</c:v>
                </c:pt>
                <c:pt idx="8">
                  <c:v>270688</c:v>
                </c:pt>
                <c:pt idx="9">
                  <c:v>208031</c:v>
                </c:pt>
                <c:pt idx="10">
                  <c:v>196981</c:v>
                </c:pt>
                <c:pt idx="11">
                  <c:v>349300</c:v>
                </c:pt>
                <c:pt idx="12">
                  <c:v>120000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انتشار'!$Z$56:$AL$56</c15:f>
                <c15:dlblRangeCache>
                  <c:ptCount val="13"/>
                  <c:pt idx="0">
                    <c:v>20,000</c:v>
                  </c:pt>
                  <c:pt idx="1">
                    <c:v>62,000</c:v>
                  </c:pt>
                  <c:pt idx="2">
                    <c:v>111,500</c:v>
                  </c:pt>
                  <c:pt idx="3">
                    <c:v>355,750</c:v>
                  </c:pt>
                  <c:pt idx="4">
                    <c:v>178,526</c:v>
                  </c:pt>
                  <c:pt idx="5">
                    <c:v>269,575</c:v>
                  </c:pt>
                  <c:pt idx="6">
                    <c:v>90,499</c:v>
                  </c:pt>
                  <c:pt idx="7">
                    <c:v>89,529</c:v>
                  </c:pt>
                  <c:pt idx="8">
                    <c:v>270,688</c:v>
                  </c:pt>
                  <c:pt idx="9">
                    <c:v>208,031</c:v>
                  </c:pt>
                  <c:pt idx="10">
                    <c:v>196,981</c:v>
                  </c:pt>
                  <c:pt idx="11">
                    <c:v>349,300</c:v>
                  </c:pt>
                  <c:pt idx="12">
                    <c:v>120,000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584"/>
        <c:crosses val="autoZero"/>
        <c:crossBetween val="between"/>
        <c:majorUnit val="3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8306565978869747E-2"/>
          <c:y val="9.9172664766597432E-2"/>
          <c:w val="0.90484825923562351"/>
          <c:h val="0.73307666666666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انتشار'!$Z$77:$AL$77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انتشار'!$Z$78:$AL$78</c:f>
              <c:numCache>
                <c:formatCode>General</c:formatCode>
                <c:ptCount val="13"/>
                <c:pt idx="0" formatCode="#,##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11</c:v>
                </c:pt>
                <c:pt idx="6">
                  <c:v>7</c:v>
                </c:pt>
                <c:pt idx="7">
                  <c:v>5</c:v>
                </c:pt>
                <c:pt idx="8">
                  <c:v>14</c:v>
                </c:pt>
                <c:pt idx="9">
                  <c:v>12</c:v>
                </c:pt>
                <c:pt idx="10">
                  <c:v>10</c:v>
                </c:pt>
                <c:pt idx="11">
                  <c:v>15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انتشار'!$Z$77:$AL$77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انتشار'!$Z$79:$AL$79</c:f>
              <c:numCache>
                <c:formatCode>General</c:formatCode>
                <c:ptCount val="13"/>
                <c:pt idx="8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انتشار'!$Z$77:$AL$77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انتشار'!$Z$80:$AL$80</c:f>
              <c:numCache>
                <c:formatCode>General</c:formatCode>
                <c:ptCount val="13"/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5</c:v>
                </c:pt>
                <c:pt idx="10">
                  <c:v>5</c:v>
                </c:pt>
                <c:pt idx="11">
                  <c:v>11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1712361111111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سررسید'!$Z$2:$AL$2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سررسید'!$Z$3:$AL$3</c:f>
              <c:numCache>
                <c:formatCode>#,##0</c:formatCode>
                <c:ptCount val="13"/>
                <c:pt idx="1">
                  <c:v>9851</c:v>
                </c:pt>
                <c:pt idx="2">
                  <c:v>20000</c:v>
                </c:pt>
                <c:pt idx="3">
                  <c:v>52788.1</c:v>
                </c:pt>
                <c:pt idx="4">
                  <c:v>48246.400000000001</c:v>
                </c:pt>
                <c:pt idx="5">
                  <c:v>12754</c:v>
                </c:pt>
                <c:pt idx="6">
                  <c:v>65369</c:v>
                </c:pt>
                <c:pt idx="8">
                  <c:v>48689</c:v>
                </c:pt>
                <c:pt idx="9">
                  <c:v>24441</c:v>
                </c:pt>
                <c:pt idx="10">
                  <c:v>50000</c:v>
                </c:pt>
                <c:pt idx="11">
                  <c:v>29000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سررسید'!$Z$2:$AL$2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سررسید'!$Z$4:$AL$4</c:f>
              <c:numCache>
                <c:formatCode>#,##0</c:formatCode>
                <c:ptCount val="13"/>
                <c:pt idx="4">
                  <c:v>6000</c:v>
                </c:pt>
                <c:pt idx="10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سررسید'!$Z$2:$AL$2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سررسید'!$Z$5:$AL$5</c:f>
              <c:numCache>
                <c:formatCode>#,##0</c:formatCode>
                <c:ptCount val="13"/>
                <c:pt idx="0">
                  <c:v>64</c:v>
                </c:pt>
                <c:pt idx="1">
                  <c:v>2519</c:v>
                </c:pt>
                <c:pt idx="2">
                  <c:v>2100</c:v>
                </c:pt>
                <c:pt idx="3">
                  <c:v>500</c:v>
                </c:pt>
                <c:pt idx="5">
                  <c:v>5000</c:v>
                </c:pt>
                <c:pt idx="6">
                  <c:v>2980</c:v>
                </c:pt>
                <c:pt idx="7">
                  <c:v>5000</c:v>
                </c:pt>
                <c:pt idx="8">
                  <c:v>2000</c:v>
                </c:pt>
                <c:pt idx="9">
                  <c:v>1000</c:v>
                </c:pt>
                <c:pt idx="10">
                  <c:v>3500</c:v>
                </c:pt>
                <c:pt idx="11">
                  <c:v>31133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5.3592143515564065E-2"/>
                  <c:y val="-3.794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A-4030-BB2D-C56E408E7661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سررسید'!$Z$2:$AL$2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سررسید'!$Z$6:$AL$6</c:f>
              <c:numCache>
                <c:formatCode>#,##0</c:formatCode>
                <c:ptCount val="13"/>
                <c:pt idx="0">
                  <c:v>64</c:v>
                </c:pt>
                <c:pt idx="1">
                  <c:v>12370</c:v>
                </c:pt>
                <c:pt idx="2">
                  <c:v>22100</c:v>
                </c:pt>
                <c:pt idx="3">
                  <c:v>53288.1</c:v>
                </c:pt>
                <c:pt idx="4">
                  <c:v>54246.400000000001</c:v>
                </c:pt>
                <c:pt idx="5">
                  <c:v>17754</c:v>
                </c:pt>
                <c:pt idx="6">
                  <c:v>68349</c:v>
                </c:pt>
                <c:pt idx="7">
                  <c:v>5000</c:v>
                </c:pt>
                <c:pt idx="8">
                  <c:v>50689</c:v>
                </c:pt>
                <c:pt idx="9">
                  <c:v>25441</c:v>
                </c:pt>
                <c:pt idx="10">
                  <c:v>57500</c:v>
                </c:pt>
                <c:pt idx="11">
                  <c:v>60133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1018358.479404391</c:v>
                </c:pt>
                <c:pt idx="1">
                  <c:v>2492806.0563624143</c:v>
                </c:pt>
                <c:pt idx="2">
                  <c:v>1719076.7538502361</c:v>
                </c:pt>
                <c:pt idx="3">
                  <c:v>3867566.1228121803</c:v>
                </c:pt>
                <c:pt idx="4">
                  <c:v>3447644.7919667321</c:v>
                </c:pt>
                <c:pt idx="5">
                  <c:v>2316467.8572620079</c:v>
                </c:pt>
                <c:pt idx="6">
                  <c:v>1902996.4656847571</c:v>
                </c:pt>
                <c:pt idx="7">
                  <c:v>1191932.694705382</c:v>
                </c:pt>
                <c:pt idx="8">
                  <c:v>3369872.8460100712</c:v>
                </c:pt>
                <c:pt idx="9">
                  <c:v>2238551.1693970258</c:v>
                </c:pt>
                <c:pt idx="10">
                  <c:v>2056365.2111507119</c:v>
                </c:pt>
                <c:pt idx="11">
                  <c:v>1371675.2441386811</c:v>
                </c:pt>
                <c:pt idx="12">
                  <c:v>916968.61602926697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580307.72744451393</c:v>
                </c:pt>
                <c:pt idx="1">
                  <c:v>1126351.779812909</c:v>
                </c:pt>
                <c:pt idx="2">
                  <c:v>940386.96402439498</c:v>
                </c:pt>
                <c:pt idx="3">
                  <c:v>1842598.155176603</c:v>
                </c:pt>
                <c:pt idx="4">
                  <c:v>1364736.558081652</c:v>
                </c:pt>
                <c:pt idx="5">
                  <c:v>958559.40318005392</c:v>
                </c:pt>
                <c:pt idx="6">
                  <c:v>843177.62620943703</c:v>
                </c:pt>
                <c:pt idx="7">
                  <c:v>1004574.214785886</c:v>
                </c:pt>
                <c:pt idx="8">
                  <c:v>1717437.64514502</c:v>
                </c:pt>
                <c:pt idx="9">
                  <c:v>1854037.2531862441</c:v>
                </c:pt>
                <c:pt idx="10">
                  <c:v>2025815.3830418061</c:v>
                </c:pt>
                <c:pt idx="11">
                  <c:v>3437056.6517705522</c:v>
                </c:pt>
                <c:pt idx="12">
                  <c:v>2312019.2110449872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78898</c:v>
                </c:pt>
                <c:pt idx="1">
                  <c:v>141542</c:v>
                </c:pt>
                <c:pt idx="2">
                  <c:v>179034</c:v>
                </c:pt>
                <c:pt idx="3">
                  <c:v>238261</c:v>
                </c:pt>
                <c:pt idx="4">
                  <c:v>213209</c:v>
                </c:pt>
                <c:pt idx="5">
                  <c:v>311689</c:v>
                </c:pt>
                <c:pt idx="6">
                  <c:v>352811</c:v>
                </c:pt>
                <c:pt idx="7">
                  <c:v>206393</c:v>
                </c:pt>
                <c:pt idx="8">
                  <c:v>321149</c:v>
                </c:pt>
                <c:pt idx="9">
                  <c:v>342656</c:v>
                </c:pt>
                <c:pt idx="10">
                  <c:v>399781</c:v>
                </c:pt>
                <c:pt idx="11">
                  <c:v>484972</c:v>
                </c:pt>
                <c:pt idx="12">
                  <c:v>350883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32018</c:v>
                </c:pt>
                <c:pt idx="1">
                  <c:v>62421</c:v>
                </c:pt>
                <c:pt idx="2">
                  <c:v>88705</c:v>
                </c:pt>
                <c:pt idx="3">
                  <c:v>112198</c:v>
                </c:pt>
                <c:pt idx="4">
                  <c:v>91405</c:v>
                </c:pt>
                <c:pt idx="5">
                  <c:v>39346</c:v>
                </c:pt>
                <c:pt idx="6">
                  <c:v>388427</c:v>
                </c:pt>
                <c:pt idx="7">
                  <c:v>21448</c:v>
                </c:pt>
                <c:pt idx="8">
                  <c:v>62007</c:v>
                </c:pt>
                <c:pt idx="9">
                  <c:v>33335</c:v>
                </c:pt>
                <c:pt idx="10">
                  <c:v>33231</c:v>
                </c:pt>
                <c:pt idx="11">
                  <c:v>86274</c:v>
                </c:pt>
                <c:pt idx="12">
                  <c:v>43755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0450057150913658E-2"/>
          <c:y val="0.1240374301038457"/>
          <c:w val="0.91404281031435541"/>
          <c:h val="0.67766284604785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سررسید'!$Z$27:$AL$27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سررسید'!$Z$28:$AL$28</c:f>
              <c:numCache>
                <c:formatCode>General</c:formatCode>
                <c:ptCount val="13"/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7</c:v>
                </c:pt>
                <c:pt idx="8">
                  <c:v>1</c:v>
                </c:pt>
                <c:pt idx="9">
                  <c:v>1</c:v>
                </c:pt>
                <c:pt idx="10">
                  <c:v>13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سررسید'!$Z$27:$AL$27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سررسید'!$Z$29:$AL$29</c:f>
              <c:numCache>
                <c:formatCode>General</c:formatCode>
                <c:ptCount val="13"/>
                <c:pt idx="4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سررسید'!$Z$27:$AL$27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'تامین مالی - سررسید'!$Z$30:$AL$30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درصد'!$A$2:$A$77</c:f>
              <c:strCache>
                <c:ptCount val="76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اسنادخزانه-م14بودجه99-021025 (اخزا914)</c:v>
                </c:pt>
                <c:pt idx="9">
                  <c:v>اسنادخزانه-م11بودجه99-020906 (اخزا911) </c:v>
                </c:pt>
                <c:pt idx="10">
                  <c:v>اسنادخزانه-م15بودجه98-010406 (اخزا815)</c:v>
                </c:pt>
                <c:pt idx="11">
                  <c:v>اسنادخزانه-م12بودجه98-001111 (اخزا812)</c:v>
                </c:pt>
                <c:pt idx="12">
                  <c:v>مرابحه عام دولت3-ش.خ 0103 (اراد35)</c:v>
                </c:pt>
                <c:pt idx="13">
                  <c:v>اسنادخزانه-م7بودجه99-020704 (اخزا907)</c:v>
                </c:pt>
                <c:pt idx="14">
                  <c:v>اسنادخزانه-م21بودجه97-000728</c:v>
                </c:pt>
                <c:pt idx="15">
                  <c:v>مرابحه عام دولت3-ش.خ 0105 (اراد38) </c:v>
                </c:pt>
                <c:pt idx="16">
                  <c:v>مرابحه عام دولت3-ش.خ 0104 (اراد36) </c:v>
                </c:pt>
                <c:pt idx="17">
                  <c:v>مرابحه عام دولت4-ش.خ 0207 (اراد40)</c:v>
                </c:pt>
                <c:pt idx="18">
                  <c:v>مرابحه عام دولت3-ش.خ 0305 (اراد34)</c:v>
                </c:pt>
                <c:pt idx="19">
                  <c:v>منفعت دولت-با شرايط خاص140006 </c:v>
                </c:pt>
                <c:pt idx="20">
                  <c:v>اسنادخزانه-م11بودجه98-001013 (اخزا811)</c:v>
                </c:pt>
                <c:pt idx="21">
                  <c:v>اسنادخزانه-م14بودجه98-010318 (اخزا814)</c:v>
                </c:pt>
                <c:pt idx="22">
                  <c:v>منفعت دولت6-ش.خاص140109 (افاد61)</c:v>
                </c:pt>
                <c:pt idx="23">
                  <c:v>مرابحه عام دولت2ش.خ صادرات0212 (اراد21)</c:v>
                </c:pt>
                <c:pt idx="24">
                  <c:v>مرابحه عام دولت3-ش.خ 0204 (اراد39) </c:v>
                </c:pt>
                <c:pt idx="25">
                  <c:v>مرابحه عام دولت4-ش.خ 0006 (اراد41)</c:v>
                </c:pt>
                <c:pt idx="26">
                  <c:v>صكوك اجاره شستا311-بدون ضامن (صشستا311)</c:v>
                </c:pt>
                <c:pt idx="27">
                  <c:v>اجاره تابان سپهر14031126 (تابان04)</c:v>
                </c:pt>
                <c:pt idx="28">
                  <c:v>صكوك منفعت نفت312-6ماهه 18/5% (صنفت312)</c:v>
                </c:pt>
                <c:pt idx="29">
                  <c:v>مرابحه عام دولت2-ش.خ ساير0212 (اراد24)</c:v>
                </c:pt>
                <c:pt idx="30">
                  <c:v>اسنادخزانه-م9بودجه98-000923 (اخزا809)</c:v>
                </c:pt>
                <c:pt idx="31">
                  <c:v>اسنادخزانه-م20بودجه98-020806 (اخزا820) </c:v>
                </c:pt>
                <c:pt idx="32">
                  <c:v>اسنادخزانه-م21بودجه98-020906 (اخزا821) </c:v>
                </c:pt>
                <c:pt idx="33">
                  <c:v>سلف موازي استاندارد سنفت004 (سنفت004)</c:v>
                </c:pt>
                <c:pt idx="34">
                  <c:v>اسنادخزانه-م5بودجه99-020218 (اخزا905)</c:v>
                </c:pt>
                <c:pt idx="35">
                  <c:v>اسنادخزانه-م18بودجه97-000525</c:v>
                </c:pt>
                <c:pt idx="36">
                  <c:v>مرابحه عام دولت3-ش.خ 0104 (اراد36) </c:v>
                </c:pt>
                <c:pt idx="37">
                  <c:v>مرابحه عام دولت4-ش.خ 0106 (اراد42)</c:v>
                </c:pt>
                <c:pt idx="38">
                  <c:v>مرابحه عام دولت3-ش.خ 0303 (اراد33)</c:v>
                </c:pt>
                <c:pt idx="39">
                  <c:v>منفعت دولت7-ش.خاص ساير0204 (افاد74) </c:v>
                </c:pt>
                <c:pt idx="40">
                  <c:v>مرابحه عام دولت83-ش.خ041220 (اراد83)</c:v>
                </c:pt>
                <c:pt idx="41">
                  <c:v>مرابحه عام دولت76-ش.خ030406 (اراد76)</c:v>
                </c:pt>
                <c:pt idx="42">
                  <c:v>مرابحه عام دولت81-ش.خ010812 (اراد81)</c:v>
                </c:pt>
                <c:pt idx="43">
                  <c:v>اسنادخزانه-م22بودجه97-000428</c:v>
                </c:pt>
                <c:pt idx="44">
                  <c:v>اسنادخزانه-م23بودجه97-000824</c:v>
                </c:pt>
                <c:pt idx="45">
                  <c:v>مرابحه گندم2-واجدشرايط خاص1400</c:v>
                </c:pt>
                <c:pt idx="46">
                  <c:v>منفعت دولتي2-شرايط خاص14000626 </c:v>
                </c:pt>
                <c:pt idx="47">
                  <c:v>مشاركت دولتي10-شرايط خاص001226</c:v>
                </c:pt>
                <c:pt idx="48">
                  <c:v>اسنادخزانه-م5بودجه98-000422 (اخزا805)</c:v>
                </c:pt>
                <c:pt idx="49">
                  <c:v>اسنادخزانه-م16بودجه98-010503 (اخزا816)</c:v>
                </c:pt>
                <c:pt idx="50">
                  <c:v>اسنادخزانه-م17بودجه98-010512 (اخزا817) </c:v>
                </c:pt>
                <c:pt idx="51">
                  <c:v>اسنادخزانه-م18بودجه98-010614 (اخزا818)</c:v>
                </c:pt>
                <c:pt idx="52">
                  <c:v>اسنادخزانه-م19بودجه98-020322 (اخزا819) </c:v>
                </c:pt>
                <c:pt idx="53">
                  <c:v>مرابحه عام دولت4-ش.خ 0007 (اراد44)</c:v>
                </c:pt>
                <c:pt idx="54">
                  <c:v>مرابحه عام دولت4-ش.خ 0302 (اراد46)</c:v>
                </c:pt>
                <c:pt idx="55">
                  <c:v>مرابحه عام دولت5-ش.خ0302 (اراد50) </c:v>
                </c:pt>
                <c:pt idx="56">
                  <c:v>اسنادخزانه-م4بودجه99-011215 (اخزا904) </c:v>
                </c:pt>
                <c:pt idx="57">
                  <c:v>مرابحه عام دولت5-ش.خ 0207 (اراد53) </c:v>
                </c:pt>
                <c:pt idx="58">
                  <c:v>مرابحه عام دولت84-ش.خ030624 (اراد84)</c:v>
                </c:pt>
                <c:pt idx="59">
                  <c:v>سلف موازي استاندارد سنفت008 (سنفت008)</c:v>
                </c:pt>
                <c:pt idx="60">
                  <c:v>مرابحه سلامت6واجدشرايط خاص1400 </c:v>
                </c:pt>
                <c:pt idx="61">
                  <c:v>مرابحه عام دولت3-ش.خ 0005 (اراد37)</c:v>
                </c:pt>
                <c:pt idx="62">
                  <c:v>اسنادخزانه-م1بودجه99-010621 (اخزا901) </c:v>
                </c:pt>
                <c:pt idx="63">
                  <c:v>مرابحه عام دولت77-ش.خ000812 (اراد77) </c:v>
                </c:pt>
                <c:pt idx="64">
                  <c:v>اسنادخزانه-م7بودجه98-000719 (اخزا807)</c:v>
                </c:pt>
                <c:pt idx="65">
                  <c:v>اسنادخزانه-م6بودجه98-000519 (اخزا806)</c:v>
                </c:pt>
                <c:pt idx="66">
                  <c:v>اسنادخزانه-م8بودجه98-000817 (اخزا808)</c:v>
                </c:pt>
                <c:pt idx="67">
                  <c:v>منفعت دولت8-ش.خاص مهر0205 (افاد81)</c:v>
                </c:pt>
                <c:pt idx="68">
                  <c:v>سلف موازي استاندارد سنفت001 (سنفت0014)</c:v>
                </c:pt>
                <c:pt idx="69">
                  <c:v>سلف موازي استاندارد سميعا002 (سميعا002) </c:v>
                </c:pt>
                <c:pt idx="70">
                  <c:v>اسنادخزانه-م6بودجه99-020321 (اخزا906)</c:v>
                </c:pt>
                <c:pt idx="71">
                  <c:v>سلف موازي استاندارد سميعا101 (سميعا101) </c:v>
                </c:pt>
                <c:pt idx="72">
                  <c:v>مرابحه عام دولت62-ش.خ0309 (اراد62)</c:v>
                </c:pt>
                <c:pt idx="73">
                  <c:v>سلف موازي برق صادراتي گيلان021 (سبرق021)</c:v>
                </c:pt>
                <c:pt idx="74">
                  <c:v>مرابحه عام دولت5-ش.خ 0108 (اراد52) </c:v>
                </c:pt>
                <c:pt idx="75">
                  <c:v>اسنادخزانه-م13بودجه97-000518</c:v>
                </c:pt>
              </c:strCache>
            </c:strRef>
          </c:cat>
          <c:val>
            <c:numRef>
              <c:f>'اوراق - 60 درصد'!$J$2:$J$77</c:f>
              <c:numCache>
                <c:formatCode>0.00%</c:formatCode>
                <c:ptCount val="76"/>
                <c:pt idx="0">
                  <c:v>1.4481212735517881E-2</c:v>
                </c:pt>
                <c:pt idx="1">
                  <c:v>1.445836851326692E-2</c:v>
                </c:pt>
                <c:pt idx="2">
                  <c:v>1.445836851326692E-2</c:v>
                </c:pt>
                <c:pt idx="3">
                  <c:v>1.445836851326692E-2</c:v>
                </c:pt>
                <c:pt idx="4">
                  <c:v>1.445836851326692E-2</c:v>
                </c:pt>
                <c:pt idx="5">
                  <c:v>1.445836851326692E-2</c:v>
                </c:pt>
                <c:pt idx="6">
                  <c:v>1.445836851326692E-2</c:v>
                </c:pt>
                <c:pt idx="7">
                  <c:v>1.445836851326692E-2</c:v>
                </c:pt>
                <c:pt idx="8">
                  <c:v>1.445836851326692E-2</c:v>
                </c:pt>
                <c:pt idx="9">
                  <c:v>1.445836851326692E-2</c:v>
                </c:pt>
                <c:pt idx="10">
                  <c:v>1.1566694810613535E-2</c:v>
                </c:pt>
                <c:pt idx="11">
                  <c:v>1.1566694810613535E-2</c:v>
                </c:pt>
                <c:pt idx="12">
                  <c:v>1.1566694810613535E-2</c:v>
                </c:pt>
                <c:pt idx="13">
                  <c:v>1.1566694810613535E-2</c:v>
                </c:pt>
                <c:pt idx="14">
                  <c:v>1.1535346465170441E-2</c:v>
                </c:pt>
                <c:pt idx="15">
                  <c:v>1.1052109330196814E-2</c:v>
                </c:pt>
                <c:pt idx="16">
                  <c:v>1.0265441644419513E-2</c:v>
                </c:pt>
                <c:pt idx="17">
                  <c:v>1.0193149801853178E-2</c:v>
                </c:pt>
                <c:pt idx="18">
                  <c:v>8.8196047930928206E-3</c:v>
                </c:pt>
                <c:pt idx="19">
                  <c:v>8.675021107960151E-3</c:v>
                </c:pt>
                <c:pt idx="20">
                  <c:v>8.675021107960151E-3</c:v>
                </c:pt>
                <c:pt idx="21">
                  <c:v>8.675021107960151E-3</c:v>
                </c:pt>
                <c:pt idx="22">
                  <c:v>8.675021107960151E-3</c:v>
                </c:pt>
                <c:pt idx="23">
                  <c:v>8.675021107960151E-3</c:v>
                </c:pt>
                <c:pt idx="24">
                  <c:v>8.675021107960151E-3</c:v>
                </c:pt>
                <c:pt idx="25">
                  <c:v>8.675021107960151E-3</c:v>
                </c:pt>
                <c:pt idx="26">
                  <c:v>8.675021107960151E-3</c:v>
                </c:pt>
                <c:pt idx="27">
                  <c:v>8.675021107960151E-3</c:v>
                </c:pt>
                <c:pt idx="28">
                  <c:v>8.675021107960151E-3</c:v>
                </c:pt>
                <c:pt idx="29">
                  <c:v>7.6629353120314667E-3</c:v>
                </c:pt>
                <c:pt idx="30">
                  <c:v>7.2291842566334598E-3</c:v>
                </c:pt>
                <c:pt idx="31">
                  <c:v>7.2291842566334598E-3</c:v>
                </c:pt>
                <c:pt idx="32">
                  <c:v>7.2291842566334598E-3</c:v>
                </c:pt>
                <c:pt idx="33">
                  <c:v>7.2291842566334598E-3</c:v>
                </c:pt>
                <c:pt idx="34">
                  <c:v>7.2291842566334598E-3</c:v>
                </c:pt>
                <c:pt idx="35">
                  <c:v>7.1132044294326966E-3</c:v>
                </c:pt>
                <c:pt idx="36">
                  <c:v>7.0846005715007902E-3</c:v>
                </c:pt>
                <c:pt idx="37">
                  <c:v>6.9176642486466107E-3</c:v>
                </c:pt>
                <c:pt idx="38">
                  <c:v>6.766516464208918E-3</c:v>
                </c:pt>
                <c:pt idx="39">
                  <c:v>6.6508495161027824E-3</c:v>
                </c:pt>
                <c:pt idx="40">
                  <c:v>6.6508495161027824E-3</c:v>
                </c:pt>
                <c:pt idx="41">
                  <c:v>6.4903616256055197E-3</c:v>
                </c:pt>
                <c:pt idx="42">
                  <c:v>6.1687065904582408E-3</c:v>
                </c:pt>
                <c:pt idx="43">
                  <c:v>5.8271634910862227E-3</c:v>
                </c:pt>
                <c:pt idx="44">
                  <c:v>5.810661576767291E-3</c:v>
                </c:pt>
                <c:pt idx="45">
                  <c:v>5.7833474053067676E-3</c:v>
                </c:pt>
                <c:pt idx="46">
                  <c:v>5.7833474053067676E-3</c:v>
                </c:pt>
                <c:pt idx="47">
                  <c:v>5.7833474053067676E-3</c:v>
                </c:pt>
                <c:pt idx="48">
                  <c:v>5.7833474053067676E-3</c:v>
                </c:pt>
                <c:pt idx="49">
                  <c:v>5.7833474053067676E-3</c:v>
                </c:pt>
                <c:pt idx="50">
                  <c:v>5.7833474053067676E-3</c:v>
                </c:pt>
                <c:pt idx="51">
                  <c:v>5.7833474053067676E-3</c:v>
                </c:pt>
                <c:pt idx="52">
                  <c:v>5.7833474053067676E-3</c:v>
                </c:pt>
                <c:pt idx="53">
                  <c:v>5.7833474053067676E-3</c:v>
                </c:pt>
                <c:pt idx="54">
                  <c:v>5.7833474053067676E-3</c:v>
                </c:pt>
                <c:pt idx="55">
                  <c:v>5.7833474053067676E-3</c:v>
                </c:pt>
                <c:pt idx="56">
                  <c:v>5.7833474053067676E-3</c:v>
                </c:pt>
                <c:pt idx="57">
                  <c:v>5.7833474053067676E-3</c:v>
                </c:pt>
                <c:pt idx="58">
                  <c:v>5.7833474053067676E-3</c:v>
                </c:pt>
                <c:pt idx="59">
                  <c:v>5.6387637201740981E-3</c:v>
                </c:pt>
                <c:pt idx="60">
                  <c:v>5.0257288952115812E-3</c:v>
                </c:pt>
                <c:pt idx="61">
                  <c:v>4.935837748156157E-3</c:v>
                </c:pt>
                <c:pt idx="62">
                  <c:v>4.915845294510752E-3</c:v>
                </c:pt>
                <c:pt idx="63">
                  <c:v>4.3920431825015642E-3</c:v>
                </c:pt>
                <c:pt idx="64">
                  <c:v>4.3375105539800755E-3</c:v>
                </c:pt>
                <c:pt idx="65">
                  <c:v>4.3375105539800755E-3</c:v>
                </c:pt>
                <c:pt idx="66">
                  <c:v>4.3375105539800755E-3</c:v>
                </c:pt>
                <c:pt idx="67">
                  <c:v>4.3375105539800755E-3</c:v>
                </c:pt>
                <c:pt idx="68">
                  <c:v>4.3375105539800755E-3</c:v>
                </c:pt>
                <c:pt idx="69">
                  <c:v>4.3375105539800755E-3</c:v>
                </c:pt>
                <c:pt idx="70">
                  <c:v>4.3375105539800755E-3</c:v>
                </c:pt>
                <c:pt idx="71">
                  <c:v>4.3375105539800755E-3</c:v>
                </c:pt>
                <c:pt idx="72">
                  <c:v>4.3375105539800755E-3</c:v>
                </c:pt>
                <c:pt idx="73">
                  <c:v>4.3375105539800755E-3</c:v>
                </c:pt>
                <c:pt idx="74">
                  <c:v>4.1449033978305906E-3</c:v>
                </c:pt>
                <c:pt idx="75">
                  <c:v>4.1325799520119926E-3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درصد'!$A$2:$A$77</c:f>
              <c:strCache>
                <c:ptCount val="76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اسنادخزانه-م10بودجه99-020807 (اخزا910)</c:v>
                </c:pt>
                <c:pt idx="8">
                  <c:v>اسنادخزانه-م14بودجه99-021025 (اخزا914)</c:v>
                </c:pt>
                <c:pt idx="9">
                  <c:v>اسنادخزانه-م11بودجه99-020906 (اخزا911) </c:v>
                </c:pt>
                <c:pt idx="10">
                  <c:v>اسنادخزانه-م15بودجه98-010406 (اخزا815)</c:v>
                </c:pt>
                <c:pt idx="11">
                  <c:v>اسنادخزانه-م12بودجه98-001111 (اخزا812)</c:v>
                </c:pt>
                <c:pt idx="12">
                  <c:v>مرابحه عام دولت3-ش.خ 0103 (اراد35)</c:v>
                </c:pt>
                <c:pt idx="13">
                  <c:v>اسنادخزانه-م7بودجه99-020704 (اخزا907)</c:v>
                </c:pt>
                <c:pt idx="14">
                  <c:v>اسنادخزانه-م21بودجه97-000728</c:v>
                </c:pt>
                <c:pt idx="15">
                  <c:v>مرابحه عام دولت3-ش.خ 0105 (اراد38) </c:v>
                </c:pt>
                <c:pt idx="16">
                  <c:v>مرابحه عام دولت3-ش.خ 0104 (اراد36) </c:v>
                </c:pt>
                <c:pt idx="17">
                  <c:v>مرابحه عام دولت4-ش.خ 0207 (اراد40)</c:v>
                </c:pt>
                <c:pt idx="18">
                  <c:v>مرابحه عام دولت3-ش.خ 0305 (اراد34)</c:v>
                </c:pt>
                <c:pt idx="19">
                  <c:v>منفعت دولت-با شرايط خاص140006 </c:v>
                </c:pt>
                <c:pt idx="20">
                  <c:v>اسنادخزانه-م11بودجه98-001013 (اخزا811)</c:v>
                </c:pt>
                <c:pt idx="21">
                  <c:v>اسنادخزانه-م14بودجه98-010318 (اخزا814)</c:v>
                </c:pt>
                <c:pt idx="22">
                  <c:v>منفعت دولت6-ش.خاص140109 (افاد61)</c:v>
                </c:pt>
                <c:pt idx="23">
                  <c:v>مرابحه عام دولت2ش.خ صادرات0212 (اراد21)</c:v>
                </c:pt>
                <c:pt idx="24">
                  <c:v>مرابحه عام دولت3-ش.خ 0204 (اراد39) </c:v>
                </c:pt>
                <c:pt idx="25">
                  <c:v>مرابحه عام دولت4-ش.خ 0006 (اراد41)</c:v>
                </c:pt>
                <c:pt idx="26">
                  <c:v>صكوك اجاره شستا311-بدون ضامن (صشستا311)</c:v>
                </c:pt>
                <c:pt idx="27">
                  <c:v>اجاره تابان سپهر14031126 (تابان04)</c:v>
                </c:pt>
                <c:pt idx="28">
                  <c:v>صكوك منفعت نفت312-6ماهه 18/5% (صنفت312)</c:v>
                </c:pt>
                <c:pt idx="29">
                  <c:v>مرابحه عام دولت2-ش.خ ساير0212 (اراد24)</c:v>
                </c:pt>
                <c:pt idx="30">
                  <c:v>اسنادخزانه-م9بودجه98-000923 (اخزا809)</c:v>
                </c:pt>
                <c:pt idx="31">
                  <c:v>اسنادخزانه-م20بودجه98-020806 (اخزا820) </c:v>
                </c:pt>
                <c:pt idx="32">
                  <c:v>اسنادخزانه-م21بودجه98-020906 (اخزا821) </c:v>
                </c:pt>
                <c:pt idx="33">
                  <c:v>سلف موازي استاندارد سنفت004 (سنفت004)</c:v>
                </c:pt>
                <c:pt idx="34">
                  <c:v>اسنادخزانه-م5بودجه99-020218 (اخزا905)</c:v>
                </c:pt>
                <c:pt idx="35">
                  <c:v>اسنادخزانه-م18بودجه97-000525</c:v>
                </c:pt>
                <c:pt idx="36">
                  <c:v>مرابحه عام دولت3-ش.خ 0104 (اراد36) </c:v>
                </c:pt>
                <c:pt idx="37">
                  <c:v>مرابحه عام دولت4-ش.خ 0106 (اراد42)</c:v>
                </c:pt>
                <c:pt idx="38">
                  <c:v>مرابحه عام دولت3-ش.خ 0303 (اراد33)</c:v>
                </c:pt>
                <c:pt idx="39">
                  <c:v>منفعت دولت7-ش.خاص ساير0204 (افاد74) </c:v>
                </c:pt>
                <c:pt idx="40">
                  <c:v>مرابحه عام دولت83-ش.خ041220 (اراد83)</c:v>
                </c:pt>
                <c:pt idx="41">
                  <c:v>مرابحه عام دولت76-ش.خ030406 (اراد76)</c:v>
                </c:pt>
                <c:pt idx="42">
                  <c:v>مرابحه عام دولت81-ش.خ010812 (اراد81)</c:v>
                </c:pt>
                <c:pt idx="43">
                  <c:v>اسنادخزانه-م22بودجه97-000428</c:v>
                </c:pt>
                <c:pt idx="44">
                  <c:v>اسنادخزانه-م23بودجه97-000824</c:v>
                </c:pt>
                <c:pt idx="45">
                  <c:v>مرابحه گندم2-واجدشرايط خاص1400</c:v>
                </c:pt>
                <c:pt idx="46">
                  <c:v>منفعت دولتي2-شرايط خاص14000626 </c:v>
                </c:pt>
                <c:pt idx="47">
                  <c:v>مشاركت دولتي10-شرايط خاص001226</c:v>
                </c:pt>
                <c:pt idx="48">
                  <c:v>اسنادخزانه-م5بودجه98-000422 (اخزا805)</c:v>
                </c:pt>
                <c:pt idx="49">
                  <c:v>اسنادخزانه-م16بودجه98-010503 (اخزا816)</c:v>
                </c:pt>
                <c:pt idx="50">
                  <c:v>اسنادخزانه-م17بودجه98-010512 (اخزا817) </c:v>
                </c:pt>
                <c:pt idx="51">
                  <c:v>اسنادخزانه-م18بودجه98-010614 (اخزا818)</c:v>
                </c:pt>
                <c:pt idx="52">
                  <c:v>اسنادخزانه-م19بودجه98-020322 (اخزا819) </c:v>
                </c:pt>
                <c:pt idx="53">
                  <c:v>مرابحه عام دولت4-ش.خ 0007 (اراد44)</c:v>
                </c:pt>
                <c:pt idx="54">
                  <c:v>مرابحه عام دولت4-ش.خ 0302 (اراد46)</c:v>
                </c:pt>
                <c:pt idx="55">
                  <c:v>مرابحه عام دولت5-ش.خ0302 (اراد50) </c:v>
                </c:pt>
                <c:pt idx="56">
                  <c:v>اسنادخزانه-م4بودجه99-011215 (اخزا904) </c:v>
                </c:pt>
                <c:pt idx="57">
                  <c:v>مرابحه عام دولت5-ش.خ 0207 (اراد53) </c:v>
                </c:pt>
                <c:pt idx="58">
                  <c:v>مرابحه عام دولت84-ش.خ030624 (اراد84)</c:v>
                </c:pt>
                <c:pt idx="59">
                  <c:v>سلف موازي استاندارد سنفت008 (سنفت008)</c:v>
                </c:pt>
                <c:pt idx="60">
                  <c:v>مرابحه سلامت6واجدشرايط خاص1400 </c:v>
                </c:pt>
                <c:pt idx="61">
                  <c:v>مرابحه عام دولت3-ش.خ 0005 (اراد37)</c:v>
                </c:pt>
                <c:pt idx="62">
                  <c:v>اسنادخزانه-م1بودجه99-010621 (اخزا901) </c:v>
                </c:pt>
                <c:pt idx="63">
                  <c:v>مرابحه عام دولت77-ش.خ000812 (اراد77) </c:v>
                </c:pt>
                <c:pt idx="64">
                  <c:v>اسنادخزانه-م7بودجه98-000719 (اخزا807)</c:v>
                </c:pt>
                <c:pt idx="65">
                  <c:v>اسنادخزانه-م6بودجه98-000519 (اخزا806)</c:v>
                </c:pt>
                <c:pt idx="66">
                  <c:v>اسنادخزانه-م8بودجه98-000817 (اخزا808)</c:v>
                </c:pt>
                <c:pt idx="67">
                  <c:v>منفعت دولت8-ش.خاص مهر0205 (افاد81)</c:v>
                </c:pt>
                <c:pt idx="68">
                  <c:v>سلف موازي استاندارد سنفت001 (سنفت0014)</c:v>
                </c:pt>
                <c:pt idx="69">
                  <c:v>سلف موازي استاندارد سميعا002 (سميعا002) </c:v>
                </c:pt>
                <c:pt idx="70">
                  <c:v>اسنادخزانه-م6بودجه99-020321 (اخزا906)</c:v>
                </c:pt>
                <c:pt idx="71">
                  <c:v>سلف موازي استاندارد سميعا101 (سميعا101) </c:v>
                </c:pt>
                <c:pt idx="72">
                  <c:v>مرابحه عام دولت62-ش.خ0309 (اراد62)</c:v>
                </c:pt>
                <c:pt idx="73">
                  <c:v>سلف موازي برق صادراتي گيلان021 (سبرق021)</c:v>
                </c:pt>
                <c:pt idx="74">
                  <c:v>مرابحه عام دولت5-ش.خ 0108 (اراد52) </c:v>
                </c:pt>
                <c:pt idx="75">
                  <c:v>اسنادخزانه-م13بودجه97-000518</c:v>
                </c:pt>
              </c:strCache>
            </c:strRef>
          </c:cat>
          <c:val>
            <c:numRef>
              <c:f>'اوراق - 60 درصد'!$K$2:$K$77</c:f>
              <c:numCache>
                <c:formatCode>0.00%</c:formatCode>
                <c:ptCount val="76"/>
                <c:pt idx="0">
                  <c:v>1.4481212735517881E-2</c:v>
                </c:pt>
                <c:pt idx="1">
                  <c:v>2.8939581248784801E-2</c:v>
                </c:pt>
                <c:pt idx="2">
                  <c:v>4.3397949762051719E-2</c:v>
                </c:pt>
                <c:pt idx="3">
                  <c:v>5.785631827531864E-2</c:v>
                </c:pt>
                <c:pt idx="4">
                  <c:v>7.2314686788585561E-2</c:v>
                </c:pt>
                <c:pt idx="5">
                  <c:v>8.6773055301852475E-2</c:v>
                </c:pt>
                <c:pt idx="6">
                  <c:v>0.10123142381511939</c:v>
                </c:pt>
                <c:pt idx="7">
                  <c:v>0.1156897923283863</c:v>
                </c:pt>
                <c:pt idx="8">
                  <c:v>0.13014816084165323</c:v>
                </c:pt>
                <c:pt idx="9">
                  <c:v>0.14460652935492016</c:v>
                </c:pt>
                <c:pt idx="10">
                  <c:v>0.1561732241655337</c:v>
                </c:pt>
                <c:pt idx="11">
                  <c:v>0.16773991897614723</c:v>
                </c:pt>
                <c:pt idx="12">
                  <c:v>0.17930661378676077</c:v>
                </c:pt>
                <c:pt idx="13">
                  <c:v>0.19087330859737431</c:v>
                </c:pt>
                <c:pt idx="14">
                  <c:v>0.20240865506254474</c:v>
                </c:pt>
                <c:pt idx="15">
                  <c:v>0.21346076439274156</c:v>
                </c:pt>
                <c:pt idx="16">
                  <c:v>0.22372620603716106</c:v>
                </c:pt>
                <c:pt idx="17">
                  <c:v>0.23391935583901424</c:v>
                </c:pt>
                <c:pt idx="18">
                  <c:v>0.24273896063210706</c:v>
                </c:pt>
                <c:pt idx="19">
                  <c:v>0.25141398174006724</c:v>
                </c:pt>
                <c:pt idx="20">
                  <c:v>0.26008900284802738</c:v>
                </c:pt>
                <c:pt idx="21">
                  <c:v>0.26876402395598753</c:v>
                </c:pt>
                <c:pt idx="22">
                  <c:v>0.27743904506394768</c:v>
                </c:pt>
                <c:pt idx="23">
                  <c:v>0.28611406617190782</c:v>
                </c:pt>
                <c:pt idx="24">
                  <c:v>0.29478908727986797</c:v>
                </c:pt>
                <c:pt idx="25">
                  <c:v>0.30346410838782811</c:v>
                </c:pt>
                <c:pt idx="26">
                  <c:v>0.31213912949578826</c:v>
                </c:pt>
                <c:pt idx="27">
                  <c:v>0.3208141506037484</c:v>
                </c:pt>
                <c:pt idx="28">
                  <c:v>0.32948917171170855</c:v>
                </c:pt>
                <c:pt idx="29">
                  <c:v>0.33715210702374004</c:v>
                </c:pt>
                <c:pt idx="30">
                  <c:v>0.34438129128037348</c:v>
                </c:pt>
                <c:pt idx="31">
                  <c:v>0.35161047553700692</c:v>
                </c:pt>
                <c:pt idx="32">
                  <c:v>0.35883965979364035</c:v>
                </c:pt>
                <c:pt idx="33">
                  <c:v>0.36606884405027379</c:v>
                </c:pt>
                <c:pt idx="34">
                  <c:v>0.37329802830690723</c:v>
                </c:pt>
                <c:pt idx="35">
                  <c:v>0.38041123273633992</c:v>
                </c:pt>
                <c:pt idx="36">
                  <c:v>0.38749583330784071</c:v>
                </c:pt>
                <c:pt idx="37">
                  <c:v>0.3944134975564873</c:v>
                </c:pt>
                <c:pt idx="38">
                  <c:v>0.4011800140206962</c:v>
                </c:pt>
                <c:pt idx="39">
                  <c:v>0.40783086353679898</c:v>
                </c:pt>
                <c:pt idx="40">
                  <c:v>0.41448171305290177</c:v>
                </c:pt>
                <c:pt idx="41">
                  <c:v>0.42097207467850728</c:v>
                </c:pt>
                <c:pt idx="42">
                  <c:v>0.42714078126896554</c:v>
                </c:pt>
                <c:pt idx="43">
                  <c:v>0.43296794476005174</c:v>
                </c:pt>
                <c:pt idx="44">
                  <c:v>0.43877860633681903</c:v>
                </c:pt>
                <c:pt idx="45">
                  <c:v>0.44456195374212581</c:v>
                </c:pt>
                <c:pt idx="46">
                  <c:v>0.4503453011474326</c:v>
                </c:pt>
                <c:pt idx="47">
                  <c:v>0.45612864855273938</c:v>
                </c:pt>
                <c:pt idx="48">
                  <c:v>0.46191199595804616</c:v>
                </c:pt>
                <c:pt idx="49">
                  <c:v>0.46769534336335294</c:v>
                </c:pt>
                <c:pt idx="50">
                  <c:v>0.47347869076865973</c:v>
                </c:pt>
                <c:pt idx="51">
                  <c:v>0.47926203817396651</c:v>
                </c:pt>
                <c:pt idx="52">
                  <c:v>0.48504538557927329</c:v>
                </c:pt>
                <c:pt idx="53">
                  <c:v>0.49082873298458007</c:v>
                </c:pt>
                <c:pt idx="54">
                  <c:v>0.49661208038988686</c:v>
                </c:pt>
                <c:pt idx="55">
                  <c:v>0.50239542779519364</c:v>
                </c:pt>
                <c:pt idx="56">
                  <c:v>0.50817877520050037</c:v>
                </c:pt>
                <c:pt idx="57">
                  <c:v>0.51396212260580709</c:v>
                </c:pt>
                <c:pt idx="58">
                  <c:v>0.51974547001111382</c:v>
                </c:pt>
                <c:pt idx="59">
                  <c:v>0.52538423373128795</c:v>
                </c:pt>
                <c:pt idx="60">
                  <c:v>0.53040996262649953</c:v>
                </c:pt>
                <c:pt idx="61">
                  <c:v>0.53534580037465573</c:v>
                </c:pt>
                <c:pt idx="62">
                  <c:v>0.54026164566916646</c:v>
                </c:pt>
                <c:pt idx="63">
                  <c:v>0.54465368885166798</c:v>
                </c:pt>
                <c:pt idx="64">
                  <c:v>0.54899119940564811</c:v>
                </c:pt>
                <c:pt idx="65">
                  <c:v>0.55332870995962824</c:v>
                </c:pt>
                <c:pt idx="66">
                  <c:v>0.55766622051360837</c:v>
                </c:pt>
                <c:pt idx="67">
                  <c:v>0.5620037310675885</c:v>
                </c:pt>
                <c:pt idx="68">
                  <c:v>0.56634124162156863</c:v>
                </c:pt>
                <c:pt idx="69">
                  <c:v>0.57067875217554875</c:v>
                </c:pt>
                <c:pt idx="70">
                  <c:v>0.57501626272952888</c:v>
                </c:pt>
                <c:pt idx="71">
                  <c:v>0.57935377328350901</c:v>
                </c:pt>
                <c:pt idx="72">
                  <c:v>0.58369128383748914</c:v>
                </c:pt>
                <c:pt idx="73">
                  <c:v>0.58802879439146927</c:v>
                </c:pt>
                <c:pt idx="74">
                  <c:v>0.59217369778929985</c:v>
                </c:pt>
                <c:pt idx="75">
                  <c:v>0.59630627774131184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133665351256674"/>
          <c:y val="8.3340579710144941E-2"/>
          <c:w val="0.87337582037267614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8390197557772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4"/>
              <c:layout>
                <c:manualLayout>
                  <c:x val="-1.0720239728195496E-2"/>
                  <c:y val="-1.04096188517112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6"/>
              <c:layout>
                <c:manualLayout>
                  <c:x val="-5.3601198640978141E-3"/>
                  <c:y val="2.2712158046217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96-4A9F-87AE-92AF7009591F}"/>
                </c:ext>
              </c:extLst>
            </c:dLbl>
            <c:dLbl>
              <c:idx val="7"/>
              <c:layout>
                <c:manualLayout>
                  <c:x val="-5.3601198640977482E-3"/>
                  <c:y val="1.135607902310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5.3601198640977482E-3"/>
                  <c:y val="2.555117780199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1.2506946349561412E-2"/>
                  <c:y val="1.987313829044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-1.786706621366047E-3"/>
                  <c:y val="2.83901975577721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7066213657851E-3"/>
                  <c:y val="8.5170592673317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1222622.18693254</c:v>
                </c:pt>
                <c:pt idx="1">
                  <c:v>1550341.7723217302</c:v>
                </c:pt>
                <c:pt idx="2">
                  <c:v>1457783.4126631299</c:v>
                </c:pt>
                <c:pt idx="3">
                  <c:v>1373883.6495930301</c:v>
                </c:pt>
                <c:pt idx="4">
                  <c:v>1612953.9656239599</c:v>
                </c:pt>
                <c:pt idx="5">
                  <c:v>1930351.2054204999</c:v>
                </c:pt>
                <c:pt idx="6">
                  <c:v>1938696.5053049198</c:v>
                </c:pt>
                <c:pt idx="7">
                  <c:v>2042745.8121461598</c:v>
                </c:pt>
                <c:pt idx="8">
                  <c:v>2179501.6700332197</c:v>
                </c:pt>
                <c:pt idx="9">
                  <c:v>2430559.9546627896</c:v>
                </c:pt>
                <c:pt idx="10">
                  <c:v>2489780.3748422</c:v>
                </c:pt>
                <c:pt idx="11">
                  <c:v>2629341.7717401199</c:v>
                </c:pt>
                <c:pt idx="12">
                  <c:v>2769820.5746604502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124883.2951894</c:v>
                </c:pt>
                <c:pt idx="1">
                  <c:v>129174.88473580001</c:v>
                </c:pt>
                <c:pt idx="2">
                  <c:v>129023.6138606</c:v>
                </c:pt>
                <c:pt idx="3">
                  <c:v>128779.5109198</c:v>
                </c:pt>
                <c:pt idx="4">
                  <c:v>122300.5864918</c:v>
                </c:pt>
                <c:pt idx="5">
                  <c:v>132356.7365074</c:v>
                </c:pt>
                <c:pt idx="6">
                  <c:v>155566.63778369999</c:v>
                </c:pt>
                <c:pt idx="7">
                  <c:v>150489.45089929999</c:v>
                </c:pt>
                <c:pt idx="8">
                  <c:v>174871.77714729999</c:v>
                </c:pt>
                <c:pt idx="9">
                  <c:v>176511.44113009999</c:v>
                </c:pt>
                <c:pt idx="10">
                  <c:v>171828.14694010001</c:v>
                </c:pt>
                <c:pt idx="11">
                  <c:v>252218.97958499999</c:v>
                </c:pt>
                <c:pt idx="12">
                  <c:v>266393.44408500002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1097738.8917431401</c:v>
                </c:pt>
                <c:pt idx="1">
                  <c:v>1421166.8875859301</c:v>
                </c:pt>
                <c:pt idx="2">
                  <c:v>1328759.7988025299</c:v>
                </c:pt>
                <c:pt idx="3">
                  <c:v>1245104.1386732301</c:v>
                </c:pt>
                <c:pt idx="4">
                  <c:v>1490653.37913216</c:v>
                </c:pt>
                <c:pt idx="5">
                  <c:v>1797994.4689131</c:v>
                </c:pt>
                <c:pt idx="6">
                  <c:v>1783129.8675212199</c:v>
                </c:pt>
                <c:pt idx="7">
                  <c:v>1892256.3612468599</c:v>
                </c:pt>
                <c:pt idx="8">
                  <c:v>2004629.8928859199</c:v>
                </c:pt>
                <c:pt idx="9">
                  <c:v>2254048.5135326898</c:v>
                </c:pt>
                <c:pt idx="10">
                  <c:v>2317952.2279021</c:v>
                </c:pt>
                <c:pt idx="11">
                  <c:v>2377122.7921551201</c:v>
                </c:pt>
                <c:pt idx="12">
                  <c:v>2503427.1305754501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627071403233163"/>
          <c:y val="0.1010519815054078"/>
          <c:w val="0.8304858753244706"/>
          <c:h val="0.71445486111111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27719.124</c:v>
                </c:pt>
                <c:pt idx="1">
                  <c:v>55035.268000000004</c:v>
                </c:pt>
                <c:pt idx="2">
                  <c:v>46867.998</c:v>
                </c:pt>
                <c:pt idx="3">
                  <c:v>129620.43000000001</c:v>
                </c:pt>
                <c:pt idx="4">
                  <c:v>138640.20299999998</c:v>
                </c:pt>
                <c:pt idx="5">
                  <c:v>121335.693</c:v>
                </c:pt>
                <c:pt idx="6">
                  <c:v>82404.218999999997</c:v>
                </c:pt>
                <c:pt idx="7">
                  <c:v>81656.889999999985</c:v>
                </c:pt>
                <c:pt idx="8">
                  <c:v>138897.674</c:v>
                </c:pt>
                <c:pt idx="9">
                  <c:v>110813.88100000001</c:v>
                </c:pt>
                <c:pt idx="10">
                  <c:v>165742.34600000002</c:v>
                </c:pt>
                <c:pt idx="11">
                  <c:v>253100.22700000001</c:v>
                </c:pt>
                <c:pt idx="12">
                  <c:v>59006.909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12239.11</c:v>
                </c:pt>
                <c:pt idx="1">
                  <c:v>43828.221000000005</c:v>
                </c:pt>
                <c:pt idx="2">
                  <c:v>22788.962</c:v>
                </c:pt>
                <c:pt idx="3">
                  <c:v>29369.128000000001</c:v>
                </c:pt>
                <c:pt idx="4">
                  <c:v>11288.725</c:v>
                </c:pt>
                <c:pt idx="5">
                  <c:v>20670.133999999998</c:v>
                </c:pt>
                <c:pt idx="6">
                  <c:v>7745.5559999999996</c:v>
                </c:pt>
                <c:pt idx="7">
                  <c:v>23027.384000000002</c:v>
                </c:pt>
                <c:pt idx="8">
                  <c:v>38855.044999999998</c:v>
                </c:pt>
                <c:pt idx="9">
                  <c:v>23182.303</c:v>
                </c:pt>
                <c:pt idx="10">
                  <c:v>23967.609</c:v>
                </c:pt>
                <c:pt idx="11">
                  <c:v>63493.028999999995</c:v>
                </c:pt>
                <c:pt idx="12">
                  <c:v>41615.968000000001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28894</c:v>
                </c:pt>
                <c:pt idx="1">
                  <c:v>26821.633999999998</c:v>
                </c:pt>
                <c:pt idx="2">
                  <c:v>114668.85</c:v>
                </c:pt>
                <c:pt idx="3">
                  <c:v>263918.75699999998</c:v>
                </c:pt>
                <c:pt idx="4">
                  <c:v>53270.94</c:v>
                </c:pt>
                <c:pt idx="5">
                  <c:v>76238.418000000005</c:v>
                </c:pt>
                <c:pt idx="6">
                  <c:v>40046.589</c:v>
                </c:pt>
                <c:pt idx="7">
                  <c:v>522542.17</c:v>
                </c:pt>
                <c:pt idx="8">
                  <c:v>423354.37199999997</c:v>
                </c:pt>
                <c:pt idx="9">
                  <c:v>739472.95900000003</c:v>
                </c:pt>
                <c:pt idx="10">
                  <c:v>1227978.118</c:v>
                </c:pt>
                <c:pt idx="11">
                  <c:v>3042429.7689999999</c:v>
                </c:pt>
                <c:pt idx="12">
                  <c:v>2228726.8169999998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68852.233999999997</c:v>
                </c:pt>
                <c:pt idx="1">
                  <c:v>125685.12300000002</c:v>
                </c:pt>
                <c:pt idx="2">
                  <c:v>184325.81</c:v>
                </c:pt>
                <c:pt idx="3">
                  <c:v>422908.315</c:v>
                </c:pt>
                <c:pt idx="4">
                  <c:v>203199.86799999999</c:v>
                </c:pt>
                <c:pt idx="5">
                  <c:v>218244.245</c:v>
                </c:pt>
                <c:pt idx="6">
                  <c:v>130196.364</c:v>
                </c:pt>
                <c:pt idx="7">
                  <c:v>627226.44400000002</c:v>
                </c:pt>
                <c:pt idx="8">
                  <c:v>601107.09100000001</c:v>
                </c:pt>
                <c:pt idx="9">
                  <c:v>873469.14300000004</c:v>
                </c:pt>
                <c:pt idx="10">
                  <c:v>1417688.0729999999</c:v>
                </c:pt>
                <c:pt idx="11">
                  <c:v>3359023.0249999999</c:v>
                </c:pt>
                <c:pt idx="12">
                  <c:v>2329349.6939999997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68852.233999999997</c:v>
                </c:pt>
                <c:pt idx="1">
                  <c:v>125685.12300000002</c:v>
                </c:pt>
                <c:pt idx="2">
                  <c:v>184325.81</c:v>
                </c:pt>
                <c:pt idx="3">
                  <c:v>422908.315</c:v>
                </c:pt>
                <c:pt idx="4">
                  <c:v>203199.86799999999</c:v>
                </c:pt>
                <c:pt idx="5">
                  <c:v>218244.245</c:v>
                </c:pt>
                <c:pt idx="6">
                  <c:v>130196.364</c:v>
                </c:pt>
                <c:pt idx="7">
                  <c:v>627226.44400000002</c:v>
                </c:pt>
                <c:pt idx="8">
                  <c:v>601107.09100000001</c:v>
                </c:pt>
                <c:pt idx="9">
                  <c:v>873469.14300000004</c:v>
                </c:pt>
                <c:pt idx="10">
                  <c:v>1417688.0729999999</c:v>
                </c:pt>
                <c:pt idx="11">
                  <c:v>3359023.0249999999</c:v>
                </c:pt>
                <c:pt idx="12">
                  <c:v>2329349.6939999997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9008.6500000000015</c:v>
                </c:pt>
                <c:pt idx="1">
                  <c:v>31752.239999999998</c:v>
                </c:pt>
                <c:pt idx="2">
                  <c:v>8186.0689999999986</c:v>
                </c:pt>
                <c:pt idx="3">
                  <c:v>39173.749999999993</c:v>
                </c:pt>
                <c:pt idx="4">
                  <c:v>15784.418999999998</c:v>
                </c:pt>
                <c:pt idx="5">
                  <c:v>19333.239999999994</c:v>
                </c:pt>
                <c:pt idx="6">
                  <c:v>21198.266999999993</c:v>
                </c:pt>
                <c:pt idx="7">
                  <c:v>18082.348999999998</c:v>
                </c:pt>
                <c:pt idx="8">
                  <c:v>21832.252</c:v>
                </c:pt>
                <c:pt idx="9">
                  <c:v>14240.180999999997</c:v>
                </c:pt>
                <c:pt idx="10">
                  <c:v>17073.483999999997</c:v>
                </c:pt>
                <c:pt idx="11">
                  <c:v>25935.227999999999</c:v>
                </c:pt>
                <c:pt idx="12">
                  <c:v>9833.3580000000002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20932.449905926002</c:v>
                </c:pt>
                <c:pt idx="1">
                  <c:v>37614.556762264001</c:v>
                </c:pt>
                <c:pt idx="2">
                  <c:v>14779.406341066</c:v>
                </c:pt>
                <c:pt idx="3">
                  <c:v>58458.891810040004</c:v>
                </c:pt>
                <c:pt idx="4">
                  <c:v>57960.719216149999</c:v>
                </c:pt>
                <c:pt idx="5">
                  <c:v>59491.206141619987</c:v>
                </c:pt>
                <c:pt idx="6">
                  <c:v>79843.137100170003</c:v>
                </c:pt>
                <c:pt idx="7">
                  <c:v>64117.332690520001</c:v>
                </c:pt>
                <c:pt idx="8">
                  <c:v>62416.644276770021</c:v>
                </c:pt>
                <c:pt idx="9">
                  <c:v>35819.612711469999</c:v>
                </c:pt>
                <c:pt idx="10">
                  <c:v>28265.235370720002</c:v>
                </c:pt>
                <c:pt idx="11">
                  <c:v>127865.52928</c:v>
                </c:pt>
                <c:pt idx="12">
                  <c:v>29246.794457380001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دی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68376068375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4-473D-9B34-BF25FCB9A0A9}"/>
                </c:ext>
              </c:extLst>
            </c:dLbl>
            <c:dLbl>
              <c:idx val="3"/>
              <c:layout>
                <c:manualLayout>
                  <c:x val="-9.3057811212577784E-17"/>
                  <c:y val="1.80911680911680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2854797.7910000002</c:v>
                </c:pt>
                <c:pt idx="1">
                  <c:v>24989.29</c:v>
                </c:pt>
                <c:pt idx="2">
                  <c:v>480571.98300000001</c:v>
                </c:pt>
                <c:pt idx="3">
                  <c:v>616119.48400000005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528905606288892E-17"/>
                  <c:y val="9.0455840455840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4-473D-9B34-BF25FCB9A0A9}"/>
                </c:ext>
              </c:extLst>
            </c:dLbl>
            <c:dLbl>
              <c:idx val="2"/>
              <c:layout>
                <c:manualLayout>
                  <c:x val="0"/>
                  <c:y val="-1.35683760683761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4-473D-9B34-BF25FCB9A0A9}"/>
                </c:ext>
              </c:extLst>
            </c:dLbl>
            <c:dLbl>
              <c:idx val="3"/>
              <c:layout>
                <c:manualLayout>
                  <c:x val="0"/>
                  <c:y val="-1.8091168091168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233545006277406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233385.60530707499</c:v>
                </c:pt>
                <c:pt idx="1">
                  <c:v>290382.90265046596</c:v>
                </c:pt>
                <c:pt idx="2">
                  <c:v>531179.51234967296</c:v>
                </c:pt>
                <c:pt idx="3">
                  <c:v>399447.61000619206</c:v>
                </c:pt>
                <c:pt idx="4">
                  <c:v>447393.40411526995</c:v>
                </c:pt>
                <c:pt idx="5">
                  <c:v>619638.66499970504</c:v>
                </c:pt>
                <c:pt idx="6">
                  <c:v>627119.17470319907</c:v>
                </c:pt>
                <c:pt idx="7">
                  <c:v>609462.58906165196</c:v>
                </c:pt>
                <c:pt idx="8">
                  <c:v>727225.315895607</c:v>
                </c:pt>
                <c:pt idx="9">
                  <c:v>645233.65032339888</c:v>
                </c:pt>
                <c:pt idx="10">
                  <c:v>766916.06702563807</c:v>
                </c:pt>
                <c:pt idx="11">
                  <c:v>792511.72343970602</c:v>
                </c:pt>
                <c:pt idx="12">
                  <c:v>786295.95266593504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233385.60530707499</c:v>
                </c:pt>
                <c:pt idx="1">
                  <c:v>290382.90265046596</c:v>
                </c:pt>
                <c:pt idx="2">
                  <c:v>531179.51234967296</c:v>
                </c:pt>
                <c:pt idx="3">
                  <c:v>399447.61000619206</c:v>
                </c:pt>
                <c:pt idx="4">
                  <c:v>447393.40411526995</c:v>
                </c:pt>
                <c:pt idx="5">
                  <c:v>619638.66499970504</c:v>
                </c:pt>
                <c:pt idx="6">
                  <c:v>627119.17470319907</c:v>
                </c:pt>
                <c:pt idx="7">
                  <c:v>609462.58906165196</c:v>
                </c:pt>
                <c:pt idx="8">
                  <c:v>727225.315895607</c:v>
                </c:pt>
                <c:pt idx="9">
                  <c:v>645233.65032339888</c:v>
                </c:pt>
                <c:pt idx="10">
                  <c:v>766916.06702563807</c:v>
                </c:pt>
                <c:pt idx="11">
                  <c:v>792511.72343970602</c:v>
                </c:pt>
                <c:pt idx="12">
                  <c:v>786295.95266593504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111972.00251975701</c:v>
                </c:pt>
                <c:pt idx="1">
                  <c:v>131318.46206197</c:v>
                </c:pt>
                <c:pt idx="2">
                  <c:v>159019.96465946999</c:v>
                </c:pt>
                <c:pt idx="3">
                  <c:v>186800.96604987999</c:v>
                </c:pt>
                <c:pt idx="4">
                  <c:v>215833.56723618999</c:v>
                </c:pt>
                <c:pt idx="5">
                  <c:v>365861.01728465001</c:v>
                </c:pt>
                <c:pt idx="6">
                  <c:v>377834.4958418</c:v>
                </c:pt>
                <c:pt idx="7">
                  <c:v>364198.42339321802</c:v>
                </c:pt>
                <c:pt idx="8">
                  <c:v>482272.74137167202</c:v>
                </c:pt>
                <c:pt idx="9">
                  <c:v>403523.29307721299</c:v>
                </c:pt>
                <c:pt idx="10">
                  <c:v>511279.35495670902</c:v>
                </c:pt>
                <c:pt idx="11">
                  <c:v>527473.01785657799</c:v>
                </c:pt>
                <c:pt idx="12">
                  <c:v>522128.91707439302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59918.980918018002</c:v>
                </c:pt>
                <c:pt idx="1">
                  <c:v>91789.077654695997</c:v>
                </c:pt>
                <c:pt idx="2">
                  <c:v>304655.79975640302</c:v>
                </c:pt>
                <c:pt idx="3">
                  <c:v>138814.378452637</c:v>
                </c:pt>
                <c:pt idx="4">
                  <c:v>155653.59134442499</c:v>
                </c:pt>
                <c:pt idx="5">
                  <c:v>171187.32056896001</c:v>
                </c:pt>
                <c:pt idx="6">
                  <c:v>172080.061247253</c:v>
                </c:pt>
                <c:pt idx="7">
                  <c:v>169202.00955666401</c:v>
                </c:pt>
                <c:pt idx="8">
                  <c:v>168847.36987301201</c:v>
                </c:pt>
                <c:pt idx="9">
                  <c:v>166587.23123307899</c:v>
                </c:pt>
                <c:pt idx="10">
                  <c:v>177522.13303534899</c:v>
                </c:pt>
                <c:pt idx="11">
                  <c:v>187082.68549459701</c:v>
                </c:pt>
                <c:pt idx="12">
                  <c:v>187960.321052368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13311.484</c:v>
                </c:pt>
                <c:pt idx="1">
                  <c:v>17191.600999999999</c:v>
                </c:pt>
                <c:pt idx="2">
                  <c:v>17419.986000000001</c:v>
                </c:pt>
                <c:pt idx="3">
                  <c:v>22218.732981375</c:v>
                </c:pt>
                <c:pt idx="4">
                  <c:v>23615.905418654998</c:v>
                </c:pt>
                <c:pt idx="5">
                  <c:v>26962.305746095</c:v>
                </c:pt>
                <c:pt idx="6">
                  <c:v>23254.708193046001</c:v>
                </c:pt>
                <c:pt idx="7">
                  <c:v>20712.274818770002</c:v>
                </c:pt>
                <c:pt idx="8">
                  <c:v>20097.058438022999</c:v>
                </c:pt>
                <c:pt idx="9">
                  <c:v>19114.979800206998</c:v>
                </c:pt>
                <c:pt idx="10">
                  <c:v>21318.369184179999</c:v>
                </c:pt>
                <c:pt idx="11">
                  <c:v>18758.533982031</c:v>
                </c:pt>
                <c:pt idx="12">
                  <c:v>17009.228432674001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1399-01-31</c:v>
                </c:pt>
                <c:pt idx="1">
                  <c:v>1399-02-31</c:v>
                </c:pt>
                <c:pt idx="2">
                  <c:v>1399-03-31</c:v>
                </c:pt>
                <c:pt idx="3">
                  <c:v>1399-04-31</c:v>
                </c:pt>
                <c:pt idx="4">
                  <c:v>1399-05-31</c:v>
                </c:pt>
                <c:pt idx="5">
                  <c:v>1399-06-31</c:v>
                </c:pt>
                <c:pt idx="6">
                  <c:v>1399-07-30</c:v>
                </c:pt>
                <c:pt idx="7">
                  <c:v>1399-08-30</c:v>
                </c:pt>
                <c:pt idx="8">
                  <c:v>1399-09-30</c:v>
                </c:pt>
                <c:pt idx="9">
                  <c:v>1399-10-30</c:v>
                </c:pt>
                <c:pt idx="10">
                  <c:v>1399-11-30</c:v>
                </c:pt>
                <c:pt idx="11">
                  <c:v>1399-12-30</c:v>
                </c:pt>
                <c:pt idx="12">
                  <c:v>1400-01-31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48183.137869300001</c:v>
                </c:pt>
                <c:pt idx="1">
                  <c:v>50083.7619338</c:v>
                </c:pt>
                <c:pt idx="2">
                  <c:v>50083.7619338</c:v>
                </c:pt>
                <c:pt idx="3">
                  <c:v>51613.532522300004</c:v>
                </c:pt>
                <c:pt idx="4">
                  <c:v>52290.340115999999</c:v>
                </c:pt>
                <c:pt idx="5">
                  <c:v>55628.021399999998</c:v>
                </c:pt>
                <c:pt idx="6">
                  <c:v>53949.909421099997</c:v>
                </c:pt>
                <c:pt idx="7">
                  <c:v>55349.881292999999</c:v>
                </c:pt>
                <c:pt idx="8">
                  <c:v>56008.146212899999</c:v>
                </c:pt>
                <c:pt idx="9">
                  <c:v>56008.146212899999</c:v>
                </c:pt>
                <c:pt idx="10">
                  <c:v>56796.209849400002</c:v>
                </c:pt>
                <c:pt idx="11">
                  <c:v>59197.4861065</c:v>
                </c:pt>
                <c:pt idx="12">
                  <c:v>59197.4861065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683845746291250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3535363.5820000004</c:v>
                </c:pt>
                <c:pt idx="1">
                  <c:v>7342205.9709999999</c:v>
                </c:pt>
                <c:pt idx="2">
                  <c:v>6044985.4129999997</c:v>
                </c:pt>
                <c:pt idx="3">
                  <c:v>7452548.2459999993</c:v>
                </c:pt>
                <c:pt idx="4">
                  <c:v>8501358.0860000011</c:v>
                </c:pt>
                <c:pt idx="5">
                  <c:v>14111683.615</c:v>
                </c:pt>
                <c:pt idx="6">
                  <c:v>11299661.092</c:v>
                </c:pt>
                <c:pt idx="7">
                  <c:v>9331165.0190000013</c:v>
                </c:pt>
                <c:pt idx="8">
                  <c:v>14049459.322999999</c:v>
                </c:pt>
                <c:pt idx="9">
                  <c:v>11822946.194</c:v>
                </c:pt>
                <c:pt idx="10">
                  <c:v>17918715.993000001</c:v>
                </c:pt>
                <c:pt idx="11">
                  <c:v>17393382.013999999</c:v>
                </c:pt>
                <c:pt idx="12">
                  <c:v>10085080.043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489917.80499999999</c:v>
                </c:pt>
                <c:pt idx="1">
                  <c:v>2652303.8540000003</c:v>
                </c:pt>
                <c:pt idx="2">
                  <c:v>2247644.2570000002</c:v>
                </c:pt>
                <c:pt idx="3">
                  <c:v>3354703.63</c:v>
                </c:pt>
                <c:pt idx="4">
                  <c:v>4229510.591</c:v>
                </c:pt>
                <c:pt idx="5">
                  <c:v>5177155</c:v>
                </c:pt>
                <c:pt idx="6">
                  <c:v>2573288.6669999999</c:v>
                </c:pt>
                <c:pt idx="7">
                  <c:v>3370810.4109999998</c:v>
                </c:pt>
                <c:pt idx="8">
                  <c:v>2666747.2999999998</c:v>
                </c:pt>
                <c:pt idx="9">
                  <c:v>3049281.4139999999</c:v>
                </c:pt>
                <c:pt idx="10">
                  <c:v>5600971.4340000004</c:v>
                </c:pt>
                <c:pt idx="11">
                  <c:v>7093009.7949999999</c:v>
                </c:pt>
                <c:pt idx="12">
                  <c:v>4021793.8870000001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1399-01</c:v>
                </c:pt>
                <c:pt idx="1">
                  <c:v>1399-02</c:v>
                </c:pt>
                <c:pt idx="2">
                  <c:v>1399-03</c:v>
                </c:pt>
                <c:pt idx="3">
                  <c:v>1399-04</c:v>
                </c:pt>
                <c:pt idx="4">
                  <c:v>1399-05</c:v>
                </c:pt>
                <c:pt idx="5">
                  <c:v>1399-06</c:v>
                </c:pt>
                <c:pt idx="6">
                  <c:v>1399-07</c:v>
                </c:pt>
                <c:pt idx="7">
                  <c:v>1399-08</c:v>
                </c:pt>
                <c:pt idx="8">
                  <c:v>1399-09</c:v>
                </c:pt>
                <c:pt idx="9">
                  <c:v>1399-10</c:v>
                </c:pt>
                <c:pt idx="10">
                  <c:v>1399-11</c:v>
                </c:pt>
                <c:pt idx="11">
                  <c:v>1399-12</c:v>
                </c:pt>
                <c:pt idx="12">
                  <c:v>1400-01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359811.97100000002</c:v>
                </c:pt>
                <c:pt idx="1">
                  <c:v>414141.94799999997</c:v>
                </c:pt>
                <c:pt idx="2">
                  <c:v>353163.989</c:v>
                </c:pt>
                <c:pt idx="3">
                  <c:v>753738.59699999995</c:v>
                </c:pt>
                <c:pt idx="4">
                  <c:v>932616.06099999999</c:v>
                </c:pt>
                <c:pt idx="5">
                  <c:v>536786.049</c:v>
                </c:pt>
                <c:pt idx="6">
                  <c:v>470823.34</c:v>
                </c:pt>
                <c:pt idx="7">
                  <c:v>771548.14300000004</c:v>
                </c:pt>
                <c:pt idx="8">
                  <c:v>395287.34499999997</c:v>
                </c:pt>
                <c:pt idx="9">
                  <c:v>266064.78899999999</c:v>
                </c:pt>
                <c:pt idx="10">
                  <c:v>826657.80299999996</c:v>
                </c:pt>
                <c:pt idx="11">
                  <c:v>652124.16799999995</c:v>
                </c:pt>
                <c:pt idx="12">
                  <c:v>958509.44799999997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4385093.3580000009</c:v>
                </c:pt>
                <c:pt idx="1">
                  <c:v>10408651.773</c:v>
                </c:pt>
                <c:pt idx="2">
                  <c:v>8645793.659</c:v>
                </c:pt>
                <c:pt idx="3">
                  <c:v>11560990.472999999</c:v>
                </c:pt>
                <c:pt idx="4">
                  <c:v>13663484.738000002</c:v>
                </c:pt>
                <c:pt idx="5">
                  <c:v>19825624.664000001</c:v>
                </c:pt>
                <c:pt idx="6">
                  <c:v>14343773.098999999</c:v>
                </c:pt>
                <c:pt idx="7">
                  <c:v>13473523.573000001</c:v>
                </c:pt>
                <c:pt idx="8">
                  <c:v>17111493.967999998</c:v>
                </c:pt>
                <c:pt idx="9">
                  <c:v>15138292.397</c:v>
                </c:pt>
                <c:pt idx="10">
                  <c:v>24346345.23</c:v>
                </c:pt>
                <c:pt idx="11">
                  <c:v>25138515.976999998</c:v>
                </c:pt>
                <c:pt idx="12">
                  <c:v>15065383.377999999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4385093.3580000009</c:v>
                </c:pt>
                <c:pt idx="1">
                  <c:v>10408651.773</c:v>
                </c:pt>
                <c:pt idx="2">
                  <c:v>8645793.659</c:v>
                </c:pt>
                <c:pt idx="3">
                  <c:v>11560990.472999999</c:v>
                </c:pt>
                <c:pt idx="4">
                  <c:v>13663484.738000002</c:v>
                </c:pt>
                <c:pt idx="5">
                  <c:v>19825624.664000001</c:v>
                </c:pt>
                <c:pt idx="6">
                  <c:v>14343773.098999999</c:v>
                </c:pt>
                <c:pt idx="7">
                  <c:v>13473523.573000001</c:v>
                </c:pt>
                <c:pt idx="8">
                  <c:v>17111493.967999998</c:v>
                </c:pt>
                <c:pt idx="9">
                  <c:v>15138292.397</c:v>
                </c:pt>
                <c:pt idx="10">
                  <c:v>24346345.23</c:v>
                </c:pt>
                <c:pt idx="11">
                  <c:v>25138515.976999998</c:v>
                </c:pt>
                <c:pt idx="12">
                  <c:v>15065383.377999999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2700226977950717E-2"/>
          <c:w val="0.91345564563050308"/>
          <c:h val="0.69917099005620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ها'!$X$2:$AJ$2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68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ها'!$X$3:$AJ$3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ها'!$X$4:$AJ$4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ها'!$X$5:$AJ$5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ها'!$AI$3:$AU$3</c:f>
              <c:numCache>
                <c:formatCode>#,##0</c:formatCode>
                <c:ptCount val="13"/>
                <c:pt idx="0">
                  <c:v>1760412</c:v>
                </c:pt>
                <c:pt idx="1">
                  <c:v>1765334</c:v>
                </c:pt>
                <c:pt idx="2">
                  <c:v>1832835</c:v>
                </c:pt>
                <c:pt idx="3">
                  <c:v>1925934</c:v>
                </c:pt>
                <c:pt idx="4">
                  <c:v>2020779</c:v>
                </c:pt>
                <c:pt idx="5">
                  <c:v>2144895</c:v>
                </c:pt>
                <c:pt idx="6">
                  <c:v>2259515</c:v>
                </c:pt>
                <c:pt idx="7">
                  <c:v>2377327</c:v>
                </c:pt>
                <c:pt idx="8">
                  <c:v>2530094.2999999998</c:v>
                </c:pt>
                <c:pt idx="9">
                  <c:v>2523232</c:v>
                </c:pt>
                <c:pt idx="10">
                  <c:v>2605977</c:v>
                </c:pt>
                <c:pt idx="11">
                  <c:v>2696018</c:v>
                </c:pt>
                <c:pt idx="12">
                  <c:v>2854797.7910000002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3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3561136871028678"/>
          <c:w val="0.84468375522938377"/>
          <c:h val="0.706972780353769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0</c:v>
                </c:pt>
                <c:pt idx="1">
                  <c:v>1709582.206848905</c:v>
                </c:pt>
                <c:pt idx="2">
                  <c:v>5532703.0430242289</c:v>
                </c:pt>
                <c:pt idx="3">
                  <c:v>8459905.7608988602</c:v>
                </c:pt>
                <c:pt idx="4">
                  <c:v>14520529.038887642</c:v>
                </c:pt>
                <c:pt idx="5">
                  <c:v>19637524.388936028</c:v>
                </c:pt>
                <c:pt idx="6">
                  <c:v>23263400.649378091</c:v>
                </c:pt>
                <c:pt idx="7">
                  <c:v>26750812.741272286</c:v>
                </c:pt>
                <c:pt idx="8">
                  <c:v>29175160.650763553</c:v>
                </c:pt>
                <c:pt idx="9">
                  <c:v>34645627.141918644</c:v>
                </c:pt>
                <c:pt idx="10">
                  <c:v>39114206.564501911</c:v>
                </c:pt>
                <c:pt idx="11">
                  <c:v>43629399.158694431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0" tIns="0" rIns="0" bIns="0" anchor="ctr" anchorCtr="0">
                    <a:spAutoFit/>
                  </a:bodyPr>
                  <a:lstStyle/>
                  <a:p>
                    <a:pPr rtl="0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F42563FF-9762-47AA-AD6D-5480293DC6CD}" type="CELLRANGE">
                      <a:rPr lang="en-US"/>
                      <a:pPr rtl="0">
                        <a:defRPr sz="12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1.7726724810324045E-7"/>
                  <c:y val="-5.8724884080371041E-2"/>
                </c:manualLayout>
              </c:layout>
              <c:tx>
                <c:rich>
                  <a:bodyPr/>
                  <a:lstStyle/>
                  <a:p>
                    <a:fld id="{E83B6E1A-330E-437D-B987-89C3F141123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1.772672480619672E-7"/>
                  <c:y val="-7.9454748411471848E-2"/>
                </c:manualLayout>
              </c:layout>
              <c:tx>
                <c:rich>
                  <a:bodyPr/>
                  <a:lstStyle/>
                  <a:p>
                    <a:fld id="{D8EF071A-81CD-444C-9742-DE820F7AD8E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8.1566202988150441E-2"/>
                </c:manualLayout>
              </c:layout>
              <c:tx>
                <c:rich>
                  <a:bodyPr/>
                  <a:lstStyle/>
                  <a:p>
                    <a:fld id="{5DC2BA13-B1DC-4DF8-84B1-7B845362212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0"/>
                  <c:y val="-6.8869998282672165E-2"/>
                </c:manualLayout>
              </c:layout>
              <c:tx>
                <c:rich>
                  <a:bodyPr/>
                  <a:lstStyle/>
                  <a:p>
                    <a:fld id="{AE0DB14E-5576-4E1B-9039-D61F07F488B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7726724802069396E-7"/>
                  <c:y val="-6.6186244204018543E-2"/>
                </c:manualLayout>
              </c:layout>
              <c:tx>
                <c:rich>
                  <a:bodyPr/>
                  <a:lstStyle/>
                  <a:p>
                    <a:fld id="{A97D6B8F-0D96-460A-949E-10CA40BFB663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6.3342778636441791E-2"/>
                </c:manualLayout>
              </c:layout>
              <c:tx>
                <c:rich>
                  <a:bodyPr/>
                  <a:lstStyle/>
                  <a:p>
                    <a:fld id="{869A9B76-59AF-4A5B-BDAD-FE840BAD366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-8.2546494949255347E-17"/>
                  <c:y val="-8.5304825691224453E-2"/>
                </c:manualLayout>
              </c:layout>
              <c:tx>
                <c:rich>
                  <a:bodyPr/>
                  <a:lstStyle/>
                  <a:p>
                    <a:fld id="{AD5DA302-88D5-4D87-866F-10A9DF27DF85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0"/>
                  <c:y val="-8.9027133779838577E-2"/>
                </c:manualLayout>
              </c:layout>
              <c:tx>
                <c:rich>
                  <a:bodyPr/>
                  <a:lstStyle/>
                  <a:p>
                    <a:fld id="{06BE4A66-6A8B-4BC3-94DA-76A90D80F0A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FC54273A-6779-40F0-B17D-0D70FFACC6B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6.8982483256053578E-2"/>
                </c:manualLayout>
              </c:layout>
              <c:tx>
                <c:rich>
                  <a:bodyPr/>
                  <a:lstStyle/>
                  <a:p>
                    <a:fld id="{91775B48-F629-464C-A583-4BED78DBCC78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6.5536235617379354E-2"/>
                </c:manualLayout>
              </c:layout>
              <c:tx>
                <c:rich>
                  <a:bodyPr/>
                  <a:lstStyle/>
                  <a:p>
                    <a:fld id="{75F5A5DF-F58D-4CC3-8223-7C033DF8E0D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6509298989851069E-16"/>
                  <c:y val="-6.3855830328009622E-2"/>
                </c:manualLayout>
              </c:layout>
              <c:tx>
                <c:rich>
                  <a:bodyPr/>
                  <a:lstStyle/>
                  <a:p>
                    <a:fld id="{0E3728D1-1554-4C8E-9DCE-750C7E84744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t" anchorCtr="0">
                <a:spAutoFit/>
              </a:bodyPr>
              <a:lstStyle/>
              <a:p>
                <a:pPr rtl="0"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1709582.206848905</c:v>
                </c:pt>
                <c:pt idx="1">
                  <c:v>3823120.8361753235</c:v>
                </c:pt>
                <c:pt idx="2">
                  <c:v>2927202.7178746313</c:v>
                </c:pt>
                <c:pt idx="3">
                  <c:v>6060623.2779887831</c:v>
                </c:pt>
                <c:pt idx="4">
                  <c:v>5116995.3500483837</c:v>
                </c:pt>
                <c:pt idx="5">
                  <c:v>3625876.2604420618</c:v>
                </c:pt>
                <c:pt idx="6">
                  <c:v>3487412.091894194</c:v>
                </c:pt>
                <c:pt idx="7">
                  <c:v>2424347.909491268</c:v>
                </c:pt>
                <c:pt idx="8">
                  <c:v>5470466.4911550917</c:v>
                </c:pt>
                <c:pt idx="9">
                  <c:v>4468579.4225832699</c:v>
                </c:pt>
                <c:pt idx="10">
                  <c:v>4515192.5941925179</c:v>
                </c:pt>
                <c:pt idx="11">
                  <c:v>5379977.895909233</c:v>
                </c:pt>
                <c:pt idx="12">
                  <c:v>3623625.8270742539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1,709,582</c:v>
                  </c:pt>
                  <c:pt idx="1">
                    <c:v>5,532,703</c:v>
                  </c:pt>
                  <c:pt idx="2">
                    <c:v>8,459,906</c:v>
                  </c:pt>
                  <c:pt idx="3">
                    <c:v>14,520,529</c:v>
                  </c:pt>
                  <c:pt idx="4">
                    <c:v>19,637,524</c:v>
                  </c:pt>
                  <c:pt idx="5">
                    <c:v>23,263,401</c:v>
                  </c:pt>
                  <c:pt idx="6">
                    <c:v>26,750,813</c:v>
                  </c:pt>
                  <c:pt idx="7">
                    <c:v>29,175,161</c:v>
                  </c:pt>
                  <c:pt idx="8">
                    <c:v>34,645,627</c:v>
                  </c:pt>
                  <c:pt idx="9">
                    <c:v>39,114,207</c:v>
                  </c:pt>
                  <c:pt idx="10">
                    <c:v>43,629,399</c:v>
                  </c:pt>
                  <c:pt idx="11">
                    <c:v>49,009,377</c:v>
                  </c:pt>
                  <c:pt idx="12">
                    <c:v>3,623,626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3944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ها'!$AI$2:$AU$2</c:f>
              <c:numCache>
                <c:formatCode>#,##0</c:formatCode>
                <c:ptCount val="13"/>
                <c:pt idx="0">
                  <c:v>60677</c:v>
                </c:pt>
                <c:pt idx="1">
                  <c:v>79684</c:v>
                </c:pt>
                <c:pt idx="2">
                  <c:v>102771</c:v>
                </c:pt>
                <c:pt idx="3">
                  <c:v>149237</c:v>
                </c:pt>
                <c:pt idx="4">
                  <c:v>250883</c:v>
                </c:pt>
                <c:pt idx="5">
                  <c:v>355310</c:v>
                </c:pt>
                <c:pt idx="6">
                  <c:v>557182</c:v>
                </c:pt>
                <c:pt idx="7">
                  <c:v>673124</c:v>
                </c:pt>
                <c:pt idx="8">
                  <c:v>579932.9</c:v>
                </c:pt>
                <c:pt idx="9">
                  <c:v>506174</c:v>
                </c:pt>
                <c:pt idx="10">
                  <c:v>470380</c:v>
                </c:pt>
                <c:pt idx="11">
                  <c:v>628528</c:v>
                </c:pt>
                <c:pt idx="12">
                  <c:v>480571.98300000001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 sz="1400" b="0">
                        <a:solidFill>
                          <a:schemeClr val="bg1"/>
                        </a:solidFill>
                      </a:rPr>
                      <a:t>  </a:t>
                    </a:r>
                    <a:fld id="{CA420918-F0DD-43F6-A871-3E8257652E60}" type="CATEGORYNAME">
                      <a:rPr lang="fa-IR" sz="1400" b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sz="1400" b="0" baseline="0">
                        <a:solidFill>
                          <a:schemeClr val="bg1"/>
                        </a:solidFill>
                      </a:rPr>
                      <a:t>
</a:t>
                    </a:r>
                    <a:fld id="{D3F176C3-4D5A-4ADE-9A29-04A9D7116E18}" type="PERCENTAGE">
                      <a:rPr lang="fa-IR" sz="1400" b="0" baseline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sz="1400" b="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833169.16199165792</c:v>
                </c:pt>
                <c:pt idx="1">
                  <c:v>2168059.6568420138</c:v>
                </c:pt>
                <c:pt idx="2">
                  <c:v>229026.00824058201</c:v>
                </c:pt>
                <c:pt idx="3">
                  <c:v>393371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1490564.0339993939</c:v>
                </c:pt>
                <c:pt idx="1">
                  <c:v>3363801.4668188058</c:v>
                </c:pt>
                <c:pt idx="2">
                  <c:v>2388841.3812603895</c:v>
                </c:pt>
                <c:pt idx="3">
                  <c:v>5113861.8265955355</c:v>
                </c:pt>
                <c:pt idx="4">
                  <c:v>4450006.3498470262</c:v>
                </c:pt>
                <c:pt idx="5">
                  <c:v>2735875.8230702123</c:v>
                </c:pt>
                <c:pt idx="6">
                  <c:v>2317825.600773884</c:v>
                </c:pt>
                <c:pt idx="7">
                  <c:v>1360353.5202073255</c:v>
                </c:pt>
                <c:pt idx="8">
                  <c:v>4125863.5363923847</c:v>
                </c:pt>
                <c:pt idx="9">
                  <c:v>3040295.8503389638</c:v>
                </c:pt>
                <c:pt idx="10">
                  <c:v>2235771.4701537541</c:v>
                </c:pt>
                <c:pt idx="11">
                  <c:v>1259891.4058187888</c:v>
                </c:pt>
                <c:pt idx="12">
                  <c:v>833169.16199165792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357155.39471474197</c:v>
                </c:pt>
                <c:pt idx="1">
                  <c:v>702766.79997489799</c:v>
                </c:pt>
                <c:pt idx="2">
                  <c:v>463515.82612621901</c:v>
                </c:pt>
                <c:pt idx="3">
                  <c:v>1015760.0308743049</c:v>
                </c:pt>
                <c:pt idx="4">
                  <c:v>964253.60114222707</c:v>
                </c:pt>
                <c:pt idx="5">
                  <c:v>699803.04407837905</c:v>
                </c:pt>
                <c:pt idx="6">
                  <c:v>595849.75165688596</c:v>
                </c:pt>
                <c:pt idx="7">
                  <c:v>317121.18983078853</c:v>
                </c:pt>
                <c:pt idx="8">
                  <c:v>686613.43382991396</c:v>
                </c:pt>
                <c:pt idx="9">
                  <c:v>515274.576968765</c:v>
                </c:pt>
                <c:pt idx="10">
                  <c:v>431135.65204530803</c:v>
                </c:pt>
                <c:pt idx="11">
                  <c:v>525170.54455864895</c:v>
                </c:pt>
                <c:pt idx="12">
                  <c:v>459410.31095732999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1133408.639284652</c:v>
                </c:pt>
                <c:pt idx="1">
                  <c:v>2661034.6668439079</c:v>
                </c:pt>
                <c:pt idx="2">
                  <c:v>1925325.5551341702</c:v>
                </c:pt>
                <c:pt idx="3">
                  <c:v>4098101.7957212301</c:v>
                </c:pt>
                <c:pt idx="4">
                  <c:v>3485752.748704799</c:v>
                </c:pt>
                <c:pt idx="5">
                  <c:v>2036072.7789918331</c:v>
                </c:pt>
                <c:pt idx="6">
                  <c:v>1721975.849116998</c:v>
                </c:pt>
                <c:pt idx="7">
                  <c:v>1043232.3303765371</c:v>
                </c:pt>
                <c:pt idx="8">
                  <c:v>3439250.1025624708</c:v>
                </c:pt>
                <c:pt idx="9">
                  <c:v>2525021.2733701989</c:v>
                </c:pt>
                <c:pt idx="10">
                  <c:v>1804635.818108446</c:v>
                </c:pt>
                <c:pt idx="11">
                  <c:v>734720.86126013997</c:v>
                </c:pt>
                <c:pt idx="12">
                  <c:v>373758.85103432799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54381.822952362003</c:v>
                </c:pt>
                <c:pt idx="1">
                  <c:v>100132.791271479</c:v>
                </c:pt>
                <c:pt idx="2">
                  <c:v>170683.43032748302</c:v>
                </c:pt>
                <c:pt idx="3">
                  <c:v>399852.03677028854</c:v>
                </c:pt>
                <c:pt idx="4">
                  <c:v>187384.26801511351</c:v>
                </c:pt>
                <c:pt idx="5">
                  <c:v>200924.49597394047</c:v>
                </c:pt>
                <c:pt idx="6">
                  <c:v>112403.44617043401</c:v>
                </c:pt>
                <c:pt idx="7">
                  <c:v>576039.49357395549</c:v>
                </c:pt>
                <c:pt idx="8">
                  <c:v>556367.78880177997</c:v>
                </c:pt>
                <c:pt idx="9">
                  <c:v>806316.68906426104</c:v>
                </c:pt>
                <c:pt idx="10">
                  <c:v>1322182.921386509</c:v>
                </c:pt>
                <c:pt idx="11">
                  <c:v>3139536.3381492416</c:v>
                </c:pt>
                <c:pt idx="12">
                  <c:v>2168059.6568420171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49423.801362239501</c:v>
                </c:pt>
                <c:pt idx="1">
                  <c:v>92277.875636113502</c:v>
                </c:pt>
                <c:pt idx="2">
                  <c:v>164772.38073494402</c:v>
                </c:pt>
                <c:pt idx="3">
                  <c:v>391129.78626668005</c:v>
                </c:pt>
                <c:pt idx="4">
                  <c:v>182506.70859041001</c:v>
                </c:pt>
                <c:pt idx="5">
                  <c:v>194805.62012871698</c:v>
                </c:pt>
                <c:pt idx="6">
                  <c:v>108174.5443009705</c:v>
                </c:pt>
                <c:pt idx="7">
                  <c:v>570873.65587776445</c:v>
                </c:pt>
                <c:pt idx="8">
                  <c:v>551972.95204859343</c:v>
                </c:pt>
                <c:pt idx="9">
                  <c:v>801505.06666415103</c:v>
                </c:pt>
                <c:pt idx="10">
                  <c:v>1316691.914840688</c:v>
                </c:pt>
                <c:pt idx="11">
                  <c:v>3134332.2878897628</c:v>
                </c:pt>
                <c:pt idx="12">
                  <c:v>2164326.0321353488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1399/01</c:v>
                </c:pt>
                <c:pt idx="1">
                  <c:v>1399/02</c:v>
                </c:pt>
                <c:pt idx="2">
                  <c:v>1399/03</c:v>
                </c:pt>
                <c:pt idx="3">
                  <c:v>1399/04</c:v>
                </c:pt>
                <c:pt idx="4">
                  <c:v>1399/05</c:v>
                </c:pt>
                <c:pt idx="5">
                  <c:v>1399/06</c:v>
                </c:pt>
                <c:pt idx="6">
                  <c:v>1399/07</c:v>
                </c:pt>
                <c:pt idx="7">
                  <c:v>1399/08</c:v>
                </c:pt>
                <c:pt idx="8">
                  <c:v>1399/09</c:v>
                </c:pt>
                <c:pt idx="9">
                  <c:v>1399/10</c:v>
                </c:pt>
                <c:pt idx="10">
                  <c:v>1399/11</c:v>
                </c:pt>
                <c:pt idx="11">
                  <c:v>1399/12</c:v>
                </c:pt>
                <c:pt idx="12">
                  <c:v>1400/01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4958.0215901225001</c:v>
                </c:pt>
                <c:pt idx="1">
                  <c:v>7854.9156353654998</c:v>
                </c:pt>
                <c:pt idx="2">
                  <c:v>5911.0495925389996</c:v>
                </c:pt>
                <c:pt idx="3">
                  <c:v>8722.2505036085004</c:v>
                </c:pt>
                <c:pt idx="4">
                  <c:v>4877.5594247035006</c:v>
                </c:pt>
                <c:pt idx="5">
                  <c:v>6118.8758452234997</c:v>
                </c:pt>
                <c:pt idx="6">
                  <c:v>4228.9018694635006</c:v>
                </c:pt>
                <c:pt idx="7">
                  <c:v>5165.8376961909998</c:v>
                </c:pt>
                <c:pt idx="8">
                  <c:v>4394.8367531864997</c:v>
                </c:pt>
                <c:pt idx="9">
                  <c:v>4811.6224001099999</c:v>
                </c:pt>
                <c:pt idx="10">
                  <c:v>5491.0065458209992</c:v>
                </c:pt>
                <c:pt idx="11">
                  <c:v>5204.0502594790005</c:v>
                </c:pt>
                <c:pt idx="12">
                  <c:v>3733.6247066685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اسفند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99897033650.499969</c:v>
                </c:pt>
                <c:pt idx="1">
                  <c:v>97361086576.5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فروردین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67507076106.499939</c:v>
                </c:pt>
                <c:pt idx="1">
                  <c:v>55149966720.5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B0CE902-9E20-4F96-A5D2-0F23C1511A15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4E3504EE-A028-4153-9938-F4ED5AF2BB3D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6">
          <cx:pt idx="0">بازار اول</cx:pt>
          <cx:pt idx="1">بازار دوم</cx:pt>
          <cx:pt idx="2">بازار اول</cx:pt>
          <cx:pt idx="3">بازار دوم</cx:pt>
          <cx:pt idx="4">پايه</cx:pt>
          <cx:pt idx="5">شرکتهای کوچک و متوسط</cx:pt>
        </cx:lvl>
        <cx:lvl ptCount="6">
          <cx:pt idx="0">بورس تهران</cx:pt>
          <cx:pt idx="1">بورس تهران</cx:pt>
          <cx:pt idx="2">فرابورس ایران</cx:pt>
          <cx:pt idx="3">فرابورس ایران</cx:pt>
          <cx:pt idx="4">فرابورس ایران</cx:pt>
          <cx:pt idx="5">فرابورس ایران</cx:pt>
        </cx:lvl>
      </cx:strDim>
      <cx:numDim type="size">
        <cx:lvl ptCount="6">
          <cx:pt idx="0">0.39273046089771824</cx:pt>
          <cx:pt idx="1">0.36113788897948873</cx:pt>
          <cx:pt idx="2">0.070760663848898245</cx:pt>
          <cx:pt idx="3">0.11521214763057631</cx:pt>
          <cx:pt idx="4">0.059714270059858826</cx:pt>
          <cx:pt idx="5">0.0004445685834596293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rtl="1"/>
            <a:r>
              <a:rPr lang="fa-IR" sz="1200" b="0" i="0" baseline="0">
                <a:effectLst/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fa-IR" sz="1200" b="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CEFABEBB-4FE8-433E-ADFB-B423BCB53A39}">
          <cx:dataLabels>
            <cx:numFmt formatCode="0.0%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850" b="1" i="0" u="none" strike="noStrike" kern="1200" baseline="0">
                    <a:solidFill>
                      <a:schemeClr val="tx1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, </cx:separator>
            <cx:dataLabel idx="1">
              <cx:numFmt formatCode="0.0%" sourceLinked="0"/>
              <cx:separator>
</cx:separator>
            </cx:dataLabel>
            <cx:dataLabel idx="2">
              <cx:separator>
</cx:separator>
            </cx:dataLabel>
            <cx:dataLabel idx="4">
              <cx:separator>
</cx:separator>
            </cx:dataLabel>
            <cx:dataLabel idx="5">
              <cx:separator>
</cx:separator>
            </cx:dataLabel>
            <cx:dataLabel idx="6">
              <cx:numFmt formatCode="0%" sourceLinked="0"/>
              <cx:separator>, 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9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اردیبهشت 1400 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334050</xdr:colOff>
      <xdr:row>41</xdr:row>
      <xdr:rowOff>190500</xdr:rowOff>
    </xdr:from>
    <xdr:to>
      <xdr:col>18</xdr:col>
      <xdr:colOff>695324</xdr:colOff>
      <xdr:row>50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416700</xdr:colOff>
      <xdr:row>5</xdr:row>
      <xdr:rowOff>95249</xdr:rowOff>
    </xdr:from>
    <xdr:to>
      <xdr:col>37</xdr:col>
      <xdr:colOff>571500</xdr:colOff>
      <xdr:row>21</xdr:row>
      <xdr:rowOff>79649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57151</xdr:colOff>
      <xdr:row>1</xdr:row>
      <xdr:rowOff>98205</xdr:rowOff>
    </xdr:from>
    <xdr:to>
      <xdr:col>22</xdr:col>
      <xdr:colOff>289036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171977</xdr:colOff>
      <xdr:row>0</xdr:row>
      <xdr:rowOff>133350</xdr:rowOff>
    </xdr:from>
    <xdr:to>
      <xdr:col>12</xdr:col>
      <xdr:colOff>561977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142726</xdr:colOff>
      <xdr:row>11</xdr:row>
      <xdr:rowOff>171450</xdr:rowOff>
    </xdr:from>
    <xdr:to>
      <xdr:col>11</xdr:col>
      <xdr:colOff>314326</xdr:colOff>
      <xdr:row>26</xdr:row>
      <xdr:rowOff>132750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152116</xdr:colOff>
      <xdr:row>7</xdr:row>
      <xdr:rowOff>135465</xdr:rowOff>
    </xdr:from>
    <xdr:to>
      <xdr:col>28</xdr:col>
      <xdr:colOff>106891</xdr:colOff>
      <xdr:row>23</xdr:row>
      <xdr:rowOff>166665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578624</xdr:colOff>
      <xdr:row>24</xdr:row>
      <xdr:rowOff>37039</xdr:rowOff>
    </xdr:from>
    <xdr:to>
      <xdr:col>33</xdr:col>
      <xdr:colOff>38099</xdr:colOff>
      <xdr:row>40</xdr:row>
      <xdr:rowOff>25039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159525</xdr:colOff>
      <xdr:row>7</xdr:row>
      <xdr:rowOff>122765</xdr:rowOff>
    </xdr:from>
    <xdr:to>
      <xdr:col>37</xdr:col>
      <xdr:colOff>314325</xdr:colOff>
      <xdr:row>23</xdr:row>
      <xdr:rowOff>153965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428625</xdr:colOff>
      <xdr:row>45</xdr:row>
      <xdr:rowOff>85725</xdr:rowOff>
    </xdr:from>
    <xdr:to>
      <xdr:col>44</xdr:col>
      <xdr:colOff>583425</xdr:colOff>
      <xdr:row>63</xdr:row>
      <xdr:rowOff>13500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464325</xdr:colOff>
      <xdr:row>11</xdr:row>
      <xdr:rowOff>266700</xdr:rowOff>
    </xdr:from>
    <xdr:to>
      <xdr:col>44</xdr:col>
      <xdr:colOff>619125</xdr:colOff>
      <xdr:row>29</xdr:row>
      <xdr:rowOff>47100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0.94642</cdr:x>
      <cdr:y>0.70766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8967" y="2756486"/>
          <a:ext cx="291289" cy="548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200">
              <a:cs typeface="B Mitra" panose="00000400000000000000" pitchFamily="2" charset="-78"/>
            </a:rPr>
            <a:t>میلیاردریال</a:t>
          </a:r>
          <a:endParaRPr lang="en-US" sz="120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502425</xdr:colOff>
      <xdr:row>3</xdr:row>
      <xdr:rowOff>123825</xdr:rowOff>
    </xdr:from>
    <xdr:to>
      <xdr:col>15</xdr:col>
      <xdr:colOff>57150</xdr:colOff>
      <xdr:row>30</xdr:row>
      <xdr:rowOff>97050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479967</xdr:colOff>
      <xdr:row>22</xdr:row>
      <xdr:rowOff>42427</xdr:rowOff>
    </xdr:from>
    <xdr:to>
      <xdr:col>13</xdr:col>
      <xdr:colOff>523876</xdr:colOff>
      <xdr:row>37</xdr:row>
      <xdr:rowOff>79518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135284</xdr:colOff>
      <xdr:row>12</xdr:row>
      <xdr:rowOff>83990</xdr:rowOff>
    </xdr:from>
    <xdr:to>
      <xdr:col>48</xdr:col>
      <xdr:colOff>399188</xdr:colOff>
      <xdr:row>34</xdr:row>
      <xdr:rowOff>194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395109</xdr:colOff>
      <xdr:row>22</xdr:row>
      <xdr:rowOff>43294</xdr:rowOff>
    </xdr:from>
    <xdr:to>
      <xdr:col>8</xdr:col>
      <xdr:colOff>439018</xdr:colOff>
      <xdr:row>37</xdr:row>
      <xdr:rowOff>80385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119773</xdr:colOff>
      <xdr:row>44</xdr:row>
      <xdr:rowOff>117226</xdr:rowOff>
    </xdr:from>
    <xdr:to>
      <xdr:col>36</xdr:col>
      <xdr:colOff>461610</xdr:colOff>
      <xdr:row>64</xdr:row>
      <xdr:rowOff>80407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32526</xdr:colOff>
      <xdr:row>25</xdr:row>
      <xdr:rowOff>95248</xdr:rowOff>
    </xdr:from>
    <xdr:to>
      <xdr:col>36</xdr:col>
      <xdr:colOff>501651</xdr:colOff>
      <xdr:row>45</xdr:row>
      <xdr:rowOff>39748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35702</xdr:colOff>
      <xdr:row>56</xdr:row>
      <xdr:rowOff>104775</xdr:rowOff>
    </xdr:from>
    <xdr:to>
      <xdr:col>36</xdr:col>
      <xdr:colOff>504827</xdr:colOff>
      <xdr:row>76</xdr:row>
      <xdr:rowOff>49275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7126</xdr:colOff>
      <xdr:row>81</xdr:row>
      <xdr:rowOff>85725</xdr:rowOff>
    </xdr:from>
    <xdr:to>
      <xdr:col>35</xdr:col>
      <xdr:colOff>581026</xdr:colOff>
      <xdr:row>101</xdr:row>
      <xdr:rowOff>66225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169052</xdr:colOff>
      <xdr:row>6</xdr:row>
      <xdr:rowOff>95249</xdr:rowOff>
    </xdr:from>
    <xdr:to>
      <xdr:col>35</xdr:col>
      <xdr:colOff>533402</xdr:colOff>
      <xdr:row>24</xdr:row>
      <xdr:rowOff>113849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169053</xdr:colOff>
      <xdr:row>31</xdr:row>
      <xdr:rowOff>76199</xdr:rowOff>
    </xdr:from>
    <xdr:to>
      <xdr:col>35</xdr:col>
      <xdr:colOff>533403</xdr:colOff>
      <xdr:row>49</xdr:row>
      <xdr:rowOff>11849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36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41</xdr:row>
      <xdr:rowOff>95249</xdr:rowOff>
    </xdr:from>
    <xdr:to>
      <xdr:col>19</xdr:col>
      <xdr:colOff>66676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19</xdr:col>
      <xdr:colOff>361950</xdr:colOff>
      <xdr:row>39</xdr:row>
      <xdr:rowOff>200024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514349</xdr:colOff>
      <xdr:row>61</xdr:row>
      <xdr:rowOff>57150</xdr:rowOff>
    </xdr:from>
    <xdr:to>
      <xdr:col>17</xdr:col>
      <xdr:colOff>514349</xdr:colOff>
      <xdr:row>71</xdr:row>
      <xdr:rowOff>23025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369075</xdr:colOff>
      <xdr:row>34</xdr:row>
      <xdr:rowOff>48985</xdr:rowOff>
    </xdr:from>
    <xdr:to>
      <xdr:col>31</xdr:col>
      <xdr:colOff>523875</xdr:colOff>
      <xdr:row>57</xdr:row>
      <xdr:rowOff>171835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810156</xdr:colOff>
      <xdr:row>42</xdr:row>
      <xdr:rowOff>4663</xdr:rowOff>
    </xdr:from>
    <xdr:to>
      <xdr:col>13</xdr:col>
      <xdr:colOff>164856</xdr:colOff>
      <xdr:row>54</xdr:row>
      <xdr:rowOff>162163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752475</xdr:colOff>
      <xdr:row>26</xdr:row>
      <xdr:rowOff>66675</xdr:rowOff>
    </xdr:from>
    <xdr:to>
      <xdr:col>10</xdr:col>
      <xdr:colOff>190500</xdr:colOff>
      <xdr:row>44</xdr:row>
      <xdr:rowOff>10086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316688</xdr:colOff>
      <xdr:row>0</xdr:row>
      <xdr:rowOff>0</xdr:rowOff>
    </xdr:from>
    <xdr:to>
      <xdr:col>13</xdr:col>
      <xdr:colOff>604838</xdr:colOff>
      <xdr:row>12</xdr:row>
      <xdr:rowOff>32400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12</xdr:row>
      <xdr:rowOff>152400</xdr:rowOff>
    </xdr:from>
    <xdr:to>
      <xdr:col>13</xdr:col>
      <xdr:colOff>557213</xdr:colOff>
      <xdr:row>24</xdr:row>
      <xdr:rowOff>299100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609600</xdr:colOff>
      <xdr:row>0</xdr:row>
      <xdr:rowOff>95250</xdr:rowOff>
    </xdr:from>
    <xdr:to>
      <xdr:col>13</xdr:col>
      <xdr:colOff>898828</xdr:colOff>
      <xdr:row>12</xdr:row>
      <xdr:rowOff>132146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9443797" y="95250"/>
          <a:ext cx="4956478" cy="3694496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13</xdr:row>
      <xdr:rowOff>47625</xdr:rowOff>
    </xdr:from>
    <xdr:to>
      <xdr:col>14</xdr:col>
      <xdr:colOff>19099</xdr:colOff>
      <xdr:row>25</xdr:row>
      <xdr:rowOff>84521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79304351" y="3895725"/>
          <a:ext cx="4962574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10</xdr:row>
      <xdr:rowOff>9523</xdr:rowOff>
    </xdr:from>
    <xdr:to>
      <xdr:col>8</xdr:col>
      <xdr:colOff>447677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216675</xdr:colOff>
      <xdr:row>6</xdr:row>
      <xdr:rowOff>76199</xdr:rowOff>
    </xdr:from>
    <xdr:to>
      <xdr:col>37</xdr:col>
      <xdr:colOff>657225</xdr:colOff>
      <xdr:row>24</xdr:row>
      <xdr:rowOff>58649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85275</xdr:colOff>
      <xdr:row>18</xdr:row>
      <xdr:rowOff>95250</xdr:rowOff>
    </xdr:from>
    <xdr:to>
      <xdr:col>13</xdr:col>
      <xdr:colOff>95250</xdr:colOff>
      <xdr:row>32</xdr:row>
      <xdr:rowOff>29250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76200</xdr:colOff>
      <xdr:row>18</xdr:row>
      <xdr:rowOff>190500</xdr:rowOff>
    </xdr:from>
    <xdr:to>
      <xdr:col>13</xdr:col>
      <xdr:colOff>89857</xdr:colOff>
      <xdr:row>32</xdr:row>
      <xdr:rowOff>129825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6561868" y="3857625"/>
          <a:ext cx="3718882" cy="3292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RepoPer99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شاخص صکوک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>
        <row r="13">
          <cell r="C13" t="str">
            <v>1398-12-29</v>
          </cell>
          <cell r="D13" t="str">
            <v>1399-01-31</v>
          </cell>
          <cell r="E13" t="str">
            <v>1399-02-31</v>
          </cell>
          <cell r="F13" t="str">
            <v>1399-03-31</v>
          </cell>
          <cell r="G13" t="str">
            <v>1399-04-31</v>
          </cell>
          <cell r="H13" t="str">
            <v>1399-05-31</v>
          </cell>
          <cell r="I13" t="str">
            <v>1399-06-31</v>
          </cell>
          <cell r="J13" t="str">
            <v>1399-07-30</v>
          </cell>
          <cell r="K13" t="str">
            <v>1399-08-30</v>
          </cell>
          <cell r="L13" t="str">
            <v>1399-09-30</v>
          </cell>
          <cell r="M13" t="str">
            <v>1399-10-30</v>
          </cell>
          <cell r="N13" t="str">
            <v>1399-11-30</v>
          </cell>
          <cell r="O13" t="str">
            <v>1399-12-30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7">
          <cell r="D27" t="str">
            <v>1398-11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52" totalsRowShown="0" headerRowDxfId="68" dataDxfId="67" tableBorderDxfId="66" headerRowCellStyle="Normal 3" dataCellStyle="Normal 3">
  <autoFilter ref="A1:F52"/>
  <tableColumns count="6">
    <tableColumn id="1" name="بورس  " dataDxfId="65" dataCellStyle="Normal 3"/>
    <tableColumn id="2" name="صنعت" dataDxfId="64" dataCellStyle="Normal 3"/>
    <tableColumn id="3" name="شرکت" dataDxfId="63" dataCellStyle="Normal 3"/>
    <tableColumn id="4" name="نماد" dataDxfId="62" dataCellStyle="Normal 3"/>
    <tableColumn id="5" name="علت توقف" dataDxfId="61" dataCellStyle="Normal 3"/>
    <tableColumn id="6" name="تاریخ توقف" dataDxfId="60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9" dataDxfId="57" headerRowBorderDxfId="58" tableBorderDxfId="56" headerRowCellStyle="Normal 4">
  <tableColumns count="3">
    <tableColumn id="1" name="نوع" dataDxfId="55" dataCellStyle="Normal 4"/>
    <tableColumn id="2" name="تعداد" dataDxfId="54" dataCellStyle="Normal 4 2"/>
    <tableColumn id="3" name="درصد" dataDxfId="53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2" dataDxfId="50" headerRowBorderDxfId="51" tableBorderDxfId="49" totalsRowBorderDxfId="48">
  <tableColumns count="4">
    <tableColumn id="1" name="نام بورس" dataDxfId="47"/>
    <tableColumn id="2" name="تعداد نمادهای متوقف شده در ماه که تا پایان ماه بازگشایی شده اند" dataDxfId="46"/>
    <tableColumn id="3" name="تعداد نمادهای متوقف شده در ماه که تا پایان آن ماه متوقف بوده اند" dataDxfId="45"/>
    <tableColumn id="4" name="تعداد نمادهایی که قبل از ماه متوقف‌شده و در پایان ماه نیز همچنان متوقف بوده اند" dataDxfId="4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M7" totalsRowShown="0" headerRowDxfId="43" dataDxfId="41" headerRowBorderDxfId="42" tableBorderDxfId="40" totalsRowBorderDxfId="39">
  <tableColumns count="39">
    <tableColumn id="1" name="نوع/ماه" dataDxfId="38" dataCellStyle="Normal 4"/>
    <tableColumn id="2" name="اسفند 96" dataDxfId="37"/>
    <tableColumn id="3" name="فروردین 97" dataDxfId="36"/>
    <tableColumn id="4" name="اردیبهشت 97" dataDxfId="35"/>
    <tableColumn id="5" name="خرداد 97" dataDxfId="34"/>
    <tableColumn id="6" name="تیر 97" dataDxfId="33"/>
    <tableColumn id="7" name="مرداد 97" dataDxfId="32"/>
    <tableColumn id="8" name="شهریور _x000a_97" dataDxfId="31"/>
    <tableColumn id="9" name="مهر _x000a_97" dataDxfId="30"/>
    <tableColumn id="10" name="آبان _x000a_97" dataDxfId="29"/>
    <tableColumn id="11" name="آذر _x000a_97" dataDxfId="28"/>
    <tableColumn id="12" name="دی _x000a_97" dataDxfId="27"/>
    <tableColumn id="13" name="بهمن _x000a_97" dataDxfId="26"/>
    <tableColumn id="14" name="اسفند _x000a_97" dataDxfId="25"/>
    <tableColumn id="15" name="فروردین _x000a_98" dataDxfId="24"/>
    <tableColumn id="16" name="اردیبهشت _x000a_98" dataDxfId="23"/>
    <tableColumn id="17" name="خرداد _x000a_98" dataDxfId="22"/>
    <tableColumn id="18" name="تیر _x000a_98" dataDxfId="21"/>
    <tableColumn id="19" name="مرداد _x000a_98" dataDxfId="20"/>
    <tableColumn id="20" name="شهریور _x000a_98" dataDxfId="19"/>
    <tableColumn id="21" name="مهر _x000a_98" dataDxfId="18"/>
    <tableColumn id="22" name="آبان _x000a_98" dataDxfId="17"/>
    <tableColumn id="23" name="آذر _x000a_98" dataDxfId="16"/>
    <tableColumn id="24" name="دی _x000a_98" dataDxfId="15"/>
    <tableColumn id="25" name="بهمن _x000a_98" dataDxfId="14"/>
    <tableColumn id="26" name="اسفند_x000a_98" dataDxfId="13"/>
    <tableColumn id="27" name="فروردین _x000a_99" dataDxfId="12"/>
    <tableColumn id="28" name="اردیبهشت_x000a_99" dataDxfId="11"/>
    <tableColumn id="29" name="خرداد_x000a_99" dataDxfId="10"/>
    <tableColumn id="30" name="تیر_x000a_99" dataDxfId="9"/>
    <tableColumn id="32" name="مرداد_x000a_99" dataDxfId="8"/>
    <tableColumn id="31" name="شهریور_x000a_99" dataDxfId="7"/>
    <tableColumn id="33" name="مهر_x000a_99" dataDxfId="6"/>
    <tableColumn id="34" name="آبان_x000a_99" dataDxfId="5"/>
    <tableColumn id="35" name="آذر_x000a_99" dataDxfId="4"/>
    <tableColumn id="36" name="دی_x000a_99" dataDxfId="3"/>
    <tableColumn id="37" name="بهمن_x000a_99" dataDxfId="2"/>
    <tableColumn id="38" name="اسفند_x000a_99" dataDxfId="1"/>
    <tableColumn id="39" name="فروردین_x000a_140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I17" sqref="I17"/>
    </sheetView>
  </sheetViews>
  <sheetFormatPr defaultRowHeight="14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M54"/>
  <sheetViews>
    <sheetView rightToLeft="1" topLeftCell="A7" zoomScaleNormal="100" workbookViewId="0">
      <selection activeCell="F24" sqref="F24"/>
    </sheetView>
  </sheetViews>
  <sheetFormatPr defaultColWidth="9.125" defaultRowHeight="14.25"/>
  <cols>
    <col min="1" max="1" width="15" style="2" customWidth="1"/>
    <col min="2" max="2" width="16.875" style="2" customWidth="1"/>
    <col min="3" max="3" width="10.125" style="2" customWidth="1"/>
    <col min="4" max="4" width="9.875" style="2" customWidth="1"/>
    <col min="5" max="5" width="10.125" style="2" customWidth="1"/>
    <col min="6" max="10" width="9.125" style="2"/>
    <col min="11" max="13" width="10.125" style="1" bestFit="1" customWidth="1"/>
    <col min="14" max="15" width="9.125" style="2"/>
    <col min="16" max="16" width="9.875" style="2" bestFit="1" customWidth="1"/>
    <col min="17" max="17" width="9.125" style="2"/>
    <col min="18" max="18" width="9.125" style="2" customWidth="1"/>
    <col min="19" max="20" width="9.125" style="2"/>
    <col min="21" max="21" width="10.875" style="2" customWidth="1"/>
    <col min="22" max="23" width="10.125" style="2" customWidth="1"/>
    <col min="24" max="24" width="10.25" style="2" customWidth="1"/>
    <col min="25" max="25" width="10.375" style="2" customWidth="1"/>
    <col min="26" max="26" width="12.25" style="2" customWidth="1"/>
    <col min="27" max="39" width="11.875" style="2" customWidth="1"/>
    <col min="40" max="16384" width="9.125" style="2"/>
  </cols>
  <sheetData>
    <row r="1" spans="1:39">
      <c r="A1" s="197" t="s">
        <v>97</v>
      </c>
      <c r="B1" s="197" t="s">
        <v>1</v>
      </c>
      <c r="C1" s="197" t="s">
        <v>2</v>
      </c>
      <c r="D1" s="197" t="s">
        <v>3</v>
      </c>
      <c r="E1" s="197" t="s">
        <v>4</v>
      </c>
      <c r="F1" s="197" t="s">
        <v>5</v>
      </c>
      <c r="G1" s="197" t="s">
        <v>6</v>
      </c>
      <c r="H1" s="197" t="s">
        <v>7</v>
      </c>
      <c r="I1" s="197" t="s">
        <v>8</v>
      </c>
      <c r="J1" s="197" t="s">
        <v>9</v>
      </c>
      <c r="K1" s="197" t="s">
        <v>10</v>
      </c>
      <c r="L1" s="197" t="s">
        <v>11</v>
      </c>
      <c r="M1" s="197" t="s">
        <v>12</v>
      </c>
      <c r="N1" s="197" t="s">
        <v>327</v>
      </c>
      <c r="O1" s="197" t="s">
        <v>198</v>
      </c>
      <c r="P1" s="197" t="s">
        <v>1407</v>
      </c>
      <c r="Q1" s="197" t="s">
        <v>1436</v>
      </c>
      <c r="R1" s="197" t="s">
        <v>1480</v>
      </c>
      <c r="S1" s="197" t="s">
        <v>1565</v>
      </c>
      <c r="T1" s="197" t="s">
        <v>1566</v>
      </c>
      <c r="U1" s="197" t="s">
        <v>1343</v>
      </c>
      <c r="V1" s="197" t="s">
        <v>1642</v>
      </c>
      <c r="W1" s="500" t="s">
        <v>1750</v>
      </c>
      <c r="X1" s="500" t="s">
        <v>1345</v>
      </c>
      <c r="Y1" s="500" t="s">
        <v>1841</v>
      </c>
      <c r="Z1" s="500" t="s">
        <v>1864</v>
      </c>
      <c r="AA1" s="500" t="s">
        <v>1951</v>
      </c>
      <c r="AB1" s="500" t="s">
        <v>2059</v>
      </c>
      <c r="AC1" s="500" t="s">
        <v>2124</v>
      </c>
      <c r="AD1" s="500" t="s">
        <v>2165</v>
      </c>
      <c r="AE1" s="500" t="s">
        <v>2242</v>
      </c>
      <c r="AF1" s="500" t="s">
        <v>2291</v>
      </c>
      <c r="AG1" s="500" t="s">
        <v>2351</v>
      </c>
      <c r="AH1" s="500" t="s">
        <v>2406</v>
      </c>
      <c r="AI1" s="500" t="s">
        <v>2456</v>
      </c>
      <c r="AJ1" s="500" t="s">
        <v>2567</v>
      </c>
      <c r="AK1" s="500" t="s">
        <v>1341</v>
      </c>
      <c r="AL1" s="500" t="s">
        <v>2894</v>
      </c>
      <c r="AM1" s="500" t="s">
        <v>3051</v>
      </c>
    </row>
    <row r="2" spans="1:39" ht="15" customHeight="1">
      <c r="A2" s="197" t="s">
        <v>94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6">
        <v>5766224.8539605699</v>
      </c>
      <c r="R2" s="86">
        <v>5946222.9291501697</v>
      </c>
      <c r="S2" s="86">
        <v>6114132.7067458602</v>
      </c>
      <c r="T2" s="86">
        <v>6957819.9301684201</v>
      </c>
      <c r="U2" s="86">
        <v>6710389.7320109196</v>
      </c>
      <c r="V2" s="86">
        <v>6606269.6757988101</v>
      </c>
      <c r="W2" s="86">
        <v>7648453.3136783699</v>
      </c>
      <c r="X2" s="86">
        <v>8660992.2301745992</v>
      </c>
      <c r="Y2" s="86">
        <v>10065916.4436255</v>
      </c>
      <c r="Z2" s="86">
        <v>10869697.587304199</v>
      </c>
      <c r="AA2" s="86">
        <v>14714537.1428806</v>
      </c>
      <c r="AB2" s="86">
        <v>21556621.8715204</v>
      </c>
      <c r="AC2" s="86">
        <v>27957126.8189454</v>
      </c>
      <c r="AD2" s="86">
        <v>40261045.076450899</v>
      </c>
      <c r="AE2" s="86">
        <v>35746344.075695403</v>
      </c>
      <c r="AF2" s="86">
        <v>33874039.503508203</v>
      </c>
      <c r="AG2" s="86">
        <v>27775833.7480556</v>
      </c>
      <c r="AH2" s="86">
        <v>27147070.600238401</v>
      </c>
      <c r="AI2" s="86">
        <v>29997418.658767901</v>
      </c>
      <c r="AJ2" s="86">
        <v>23601157.879956301</v>
      </c>
      <c r="AK2" s="86">
        <v>25740482.173261099</v>
      </c>
      <c r="AL2" s="86">
        <v>27592480.755152602</v>
      </c>
      <c r="AM2" s="86">
        <v>25526999.6158721</v>
      </c>
    </row>
    <row r="3" spans="1:39" ht="18.75" customHeight="1">
      <c r="A3" s="197" t="s">
        <v>95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6">
        <v>3221475.6380805499</v>
      </c>
      <c r="R3" s="86">
        <v>3486242.6791279502</v>
      </c>
      <c r="S3" s="86">
        <v>3715770.4684419199</v>
      </c>
      <c r="T3" s="86">
        <v>4157493.7685361598</v>
      </c>
      <c r="U3" s="86">
        <v>4600103.7514097402</v>
      </c>
      <c r="V3" s="86">
        <v>4595064.4016618198</v>
      </c>
      <c r="W3" s="86">
        <v>5378671.8905872898</v>
      </c>
      <c r="X3" s="86">
        <v>6241400.3372966303</v>
      </c>
      <c r="Y3" s="86">
        <v>7354418.6226700796</v>
      </c>
      <c r="Z3" s="86">
        <v>7861768.0236084498</v>
      </c>
      <c r="AA3" s="86">
        <v>11215614.6996831</v>
      </c>
      <c r="AB3" s="86">
        <v>15446636.4246617</v>
      </c>
      <c r="AC3" s="86">
        <v>19610260.931599502</v>
      </c>
      <c r="AD3" s="86">
        <v>31556816.8293286</v>
      </c>
      <c r="AE3" s="86">
        <v>30409629.2827552</v>
      </c>
      <c r="AF3" s="86">
        <v>25895329.763460599</v>
      </c>
      <c r="AG3" s="86">
        <v>26186508.8115316</v>
      </c>
      <c r="AH3" s="86">
        <v>24870588.9600696</v>
      </c>
      <c r="AI3" s="86">
        <v>27482949.033925999</v>
      </c>
      <c r="AJ3" s="86">
        <v>22639840.168361101</v>
      </c>
      <c r="AK3" s="86">
        <v>23859346.4362689</v>
      </c>
      <c r="AL3" s="86">
        <v>24955162.515370902</v>
      </c>
      <c r="AM3" s="86">
        <v>23473521.081567399</v>
      </c>
    </row>
    <row r="4" spans="1:39">
      <c r="A4" s="290" t="s">
        <v>17</v>
      </c>
      <c r="B4" s="92">
        <v>3822856.6602745</v>
      </c>
      <c r="C4" s="92">
        <v>3799030.45242002</v>
      </c>
      <c r="D4" s="92">
        <v>3727259.6823775498</v>
      </c>
      <c r="E4" s="92">
        <v>4209331.7799570598</v>
      </c>
      <c r="F4" s="92">
        <v>4236948.4886483401</v>
      </c>
      <c r="G4" s="92">
        <v>5231137.4884003</v>
      </c>
      <c r="H4" s="92">
        <v>6124138.5967050102</v>
      </c>
      <c r="I4" s="92">
        <v>7162446.8201427003</v>
      </c>
      <c r="J4" s="92">
        <v>6681324.8667768398</v>
      </c>
      <c r="K4" s="92">
        <v>5924682.48594297</v>
      </c>
      <c r="L4" s="92">
        <v>6272917.4676469397</v>
      </c>
      <c r="M4" s="92">
        <v>6015099.2167147696</v>
      </c>
      <c r="N4" s="92">
        <v>6840614.6210029703</v>
      </c>
      <c r="O4" s="92">
        <v>7857710.3570234403</v>
      </c>
      <c r="P4" s="92">
        <v>8281317.8758086897</v>
      </c>
      <c r="Q4" s="93">
        <v>8987700.4920411203</v>
      </c>
      <c r="R4" s="93">
        <v>9432465.6082781199</v>
      </c>
      <c r="S4" s="93">
        <v>9829903.1751877796</v>
      </c>
      <c r="T4" s="93">
        <v>11115313.69870458</v>
      </c>
      <c r="U4" s="93">
        <v>11310493.483420659</v>
      </c>
      <c r="V4" s="93">
        <v>11201334.07746063</v>
      </c>
      <c r="W4" s="93">
        <v>13027125.20426566</v>
      </c>
      <c r="X4" s="93">
        <v>14902392.567471229</v>
      </c>
      <c r="Y4" s="93">
        <v>17420335.066295579</v>
      </c>
      <c r="Z4" s="93">
        <v>18731465.610912651</v>
      </c>
      <c r="AA4" s="93">
        <v>25930151.8425637</v>
      </c>
      <c r="AB4" s="93">
        <v>37003258.296182096</v>
      </c>
      <c r="AC4" s="93">
        <v>47567387.750544906</v>
      </c>
      <c r="AD4" s="93">
        <v>71817861.905779496</v>
      </c>
      <c r="AE4" s="93">
        <v>66155973.358450606</v>
      </c>
      <c r="AF4" s="93">
        <v>59769369.266968802</v>
      </c>
      <c r="AG4" s="93">
        <v>53962342.559587196</v>
      </c>
      <c r="AH4" s="93">
        <v>52017659.560308002</v>
      </c>
      <c r="AI4" s="93">
        <v>57480367.692693904</v>
      </c>
      <c r="AJ4" s="93">
        <v>46240998.048317403</v>
      </c>
      <c r="AK4" s="93">
        <v>49599828.609530002</v>
      </c>
      <c r="AL4" s="93">
        <v>52547643.270523503</v>
      </c>
      <c r="AM4" s="93">
        <v>49000520.697439499</v>
      </c>
    </row>
    <row r="5" spans="1:39" ht="18.75" customHeight="1">
      <c r="A5" s="197" t="s">
        <v>94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6">
        <v>226376.274</v>
      </c>
      <c r="R5" s="86">
        <v>273905.55499999999</v>
      </c>
      <c r="S5" s="86">
        <v>319521.60800000001</v>
      </c>
      <c r="T5" s="86">
        <v>347108.32400000002</v>
      </c>
      <c r="U5" s="86">
        <v>308391.42800000001</v>
      </c>
      <c r="V5" s="86">
        <v>328178.45299999998</v>
      </c>
      <c r="W5" s="86">
        <v>407331.09899999999</v>
      </c>
      <c r="X5" s="86">
        <v>473399.92349999998</v>
      </c>
      <c r="Y5" s="86">
        <v>615686.76500000001</v>
      </c>
      <c r="Z5" s="86">
        <v>666326.3125</v>
      </c>
      <c r="AA5" s="86">
        <v>1129595.7590000001</v>
      </c>
      <c r="AB5" s="86">
        <v>1634905.0730000001</v>
      </c>
      <c r="AC5" s="86">
        <v>2024835.091</v>
      </c>
      <c r="AD5" s="86">
        <v>2646692.1085000001</v>
      </c>
      <c r="AE5" s="86">
        <v>3072798.2105</v>
      </c>
      <c r="AF5" s="86">
        <v>3221066.3325</v>
      </c>
      <c r="AG5" s="86">
        <v>4096010.3999712099</v>
      </c>
      <c r="AH5" s="86">
        <v>4069918.16214725</v>
      </c>
      <c r="AI5" s="86">
        <v>4976522.4620107301</v>
      </c>
      <c r="AJ5" s="86">
        <v>4643823.8020583903</v>
      </c>
      <c r="AK5" s="86">
        <v>4603798.7802557303</v>
      </c>
      <c r="AL5" s="86">
        <v>4574352.9776901696</v>
      </c>
      <c r="AM5" s="86">
        <v>4599356.6039180001</v>
      </c>
    </row>
    <row r="6" spans="1:39" ht="15.75" customHeight="1">
      <c r="A6" s="197" t="s">
        <v>95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6">
        <v>1445023.8689353999</v>
      </c>
      <c r="R6" s="86">
        <v>1528989.3652675999</v>
      </c>
      <c r="S6" s="86">
        <v>1668452.1807027699</v>
      </c>
      <c r="T6" s="86">
        <v>1891678.81472384</v>
      </c>
      <c r="U6" s="86">
        <v>1871795.61670226</v>
      </c>
      <c r="V6" s="86">
        <v>1938041.8699179599</v>
      </c>
      <c r="W6" s="86">
        <v>2216232.8920046198</v>
      </c>
      <c r="X6" s="86">
        <v>2577002.0965516102</v>
      </c>
      <c r="Y6" s="86">
        <v>3038195.5115687</v>
      </c>
      <c r="Z6" s="86">
        <v>3331907.7556690001</v>
      </c>
      <c r="AA6" s="86">
        <v>4275564.5425738897</v>
      </c>
      <c r="AB6" s="86">
        <v>5380347.02725079</v>
      </c>
      <c r="AC6" s="86">
        <v>7284796.34658626</v>
      </c>
      <c r="AD6" s="86">
        <v>9991905.4343786892</v>
      </c>
      <c r="AE6" s="86">
        <v>9150324.3236299995</v>
      </c>
      <c r="AF6" s="86">
        <v>8276771.4746883903</v>
      </c>
      <c r="AG6" s="86">
        <v>7274947.0812131902</v>
      </c>
      <c r="AH6" s="86">
        <v>7253077.6877780501</v>
      </c>
      <c r="AI6" s="86">
        <v>8456382.3266174309</v>
      </c>
      <c r="AJ6" s="86">
        <v>7326520.24602836</v>
      </c>
      <c r="AK6" s="86">
        <v>7444597.5204484202</v>
      </c>
      <c r="AL6" s="86">
        <v>7744569.0903286403</v>
      </c>
      <c r="AM6" s="86">
        <v>7488648.6818130296</v>
      </c>
    </row>
    <row r="7" spans="1:39" ht="17.25" customHeight="1">
      <c r="A7" s="197" t="s">
        <v>96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6">
        <v>690937.31736152701</v>
      </c>
      <c r="R7" s="86">
        <v>812157.42109320394</v>
      </c>
      <c r="S7" s="86">
        <v>926348.98803722905</v>
      </c>
      <c r="T7" s="86">
        <v>880315.566075849</v>
      </c>
      <c r="U7" s="86">
        <v>831253.87301130802</v>
      </c>
      <c r="V7" s="86">
        <v>890854.04076424695</v>
      </c>
      <c r="W7" s="86">
        <v>1146705.42632571</v>
      </c>
      <c r="X7" s="86">
        <v>1464787.4090302801</v>
      </c>
      <c r="Y7" s="86">
        <v>1726179.4175134499</v>
      </c>
      <c r="Z7" s="86">
        <v>1824646.9910089001</v>
      </c>
      <c r="AA7" s="86">
        <v>2407421.3655230301</v>
      </c>
      <c r="AB7" s="86">
        <v>3413521.7474054</v>
      </c>
      <c r="AC7" s="86">
        <v>3921146.9969858499</v>
      </c>
      <c r="AD7" s="86">
        <v>4957382.5847040499</v>
      </c>
      <c r="AE7" s="86">
        <v>5514684.2544988403</v>
      </c>
      <c r="AF7" s="86">
        <v>4807843.3432324901</v>
      </c>
      <c r="AG7" s="86">
        <v>4382715.0485992199</v>
      </c>
      <c r="AH7" s="86">
        <v>4153499.2271784102</v>
      </c>
      <c r="AI7" s="86">
        <v>4552467.0477335397</v>
      </c>
      <c r="AJ7" s="86">
        <v>4519040.2223072499</v>
      </c>
      <c r="AK7" s="86">
        <v>4180478.7350797001</v>
      </c>
      <c r="AL7" s="86">
        <v>4101784.8291124199</v>
      </c>
      <c r="AM7" s="86">
        <v>3881354.5183017799</v>
      </c>
    </row>
    <row r="8" spans="1:39" ht="18.75" customHeight="1">
      <c r="A8" s="197" t="s">
        <v>98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6">
        <v>6572.7151999999996</v>
      </c>
      <c r="R8" s="86">
        <v>6572.7151999999996</v>
      </c>
      <c r="S8" s="86">
        <v>6885.8656899999996</v>
      </c>
      <c r="T8" s="86">
        <v>8645.4621800000004</v>
      </c>
      <c r="U8" s="86">
        <v>8727.0113000000001</v>
      </c>
      <c r="V8" s="86">
        <v>8871.0251000000007</v>
      </c>
      <c r="W8" s="86">
        <v>8928.2476999999999</v>
      </c>
      <c r="X8" s="86">
        <v>10083.575000000001</v>
      </c>
      <c r="Y8" s="86">
        <v>10940.905500000001</v>
      </c>
      <c r="Z8" s="86">
        <v>12199.072249999999</v>
      </c>
      <c r="AA8" s="86">
        <v>16629.589</v>
      </c>
      <c r="AB8" s="86">
        <v>19658.77</v>
      </c>
      <c r="AC8" s="86">
        <v>23128.866999999998</v>
      </c>
      <c r="AD8" s="86">
        <v>29315.830399999999</v>
      </c>
      <c r="AE8" s="86">
        <v>32023.741900000001</v>
      </c>
      <c r="AF8" s="86">
        <v>30504.052199999998</v>
      </c>
      <c r="AG8" s="86">
        <v>30756.574799999999</v>
      </c>
      <c r="AH8" s="86">
        <v>29374.049800000001</v>
      </c>
      <c r="AI8" s="86">
        <v>29967.310755999999</v>
      </c>
      <c r="AJ8" s="86">
        <v>29599.333955999999</v>
      </c>
      <c r="AK8" s="86">
        <v>29245.136279999999</v>
      </c>
      <c r="AL8" s="86">
        <v>28596.41418</v>
      </c>
      <c r="AM8" s="86">
        <v>28896.41418</v>
      </c>
    </row>
    <row r="9" spans="1:39" ht="18.75" customHeight="1">
      <c r="A9" s="290" t="s">
        <v>18</v>
      </c>
      <c r="B9" s="92">
        <v>973260.93878038996</v>
      </c>
      <c r="C9" s="92">
        <v>952948.91450948897</v>
      </c>
      <c r="D9" s="92">
        <v>953793.97652584803</v>
      </c>
      <c r="E9" s="92">
        <v>1036451.98837711</v>
      </c>
      <c r="F9" s="92">
        <v>1007464.89916064</v>
      </c>
      <c r="G9" s="92">
        <v>1196486.8105730801</v>
      </c>
      <c r="H9" s="92">
        <v>1517729.14983439</v>
      </c>
      <c r="I9" s="92">
        <v>1649683.5435301601</v>
      </c>
      <c r="J9" s="92">
        <v>1626129.0913326</v>
      </c>
      <c r="K9" s="92">
        <v>1506435.30441472</v>
      </c>
      <c r="L9" s="92">
        <v>1665580.4632538499</v>
      </c>
      <c r="M9" s="92">
        <v>1617048.3997321599</v>
      </c>
      <c r="N9" s="92">
        <v>1816869.8477914501</v>
      </c>
      <c r="O9" s="92">
        <v>2023760.7442985901</v>
      </c>
      <c r="P9" s="92">
        <v>2109197.86180626</v>
      </c>
      <c r="Q9" s="93">
        <v>2368910.1754969298</v>
      </c>
      <c r="R9" s="93">
        <v>2621625.0565608037</v>
      </c>
      <c r="S9" s="93">
        <v>2921208.6424299986</v>
      </c>
      <c r="T9" s="93">
        <v>3127748.1669796887</v>
      </c>
      <c r="U9" s="93">
        <v>3020167.9290135675</v>
      </c>
      <c r="V9" s="93">
        <v>3165945.3887822069</v>
      </c>
      <c r="W9" s="93">
        <v>3779197.66503033</v>
      </c>
      <c r="X9" s="93">
        <v>4525273.0040818909</v>
      </c>
      <c r="Y9" s="93">
        <v>5391002.5995821506</v>
      </c>
      <c r="Z9" s="93">
        <v>5835080.1314278999</v>
      </c>
      <c r="AA9" s="93">
        <v>7829211.2560969191</v>
      </c>
      <c r="AB9" s="93">
        <v>10448432.61765619</v>
      </c>
      <c r="AC9" s="93">
        <v>13253907.301572109</v>
      </c>
      <c r="AD9" s="93">
        <v>17625295.957982741</v>
      </c>
      <c r="AE9" s="93">
        <v>17769830.53052884</v>
      </c>
      <c r="AF9" s="93">
        <v>16336185.202620881</v>
      </c>
      <c r="AG9" s="93">
        <v>15784429.104583621</v>
      </c>
      <c r="AH9" s="93">
        <v>15505869.126903709</v>
      </c>
      <c r="AI9" s="93">
        <v>18015339.1471177</v>
      </c>
      <c r="AJ9" s="93">
        <v>16518983.604350001</v>
      </c>
      <c r="AK9" s="93">
        <v>16258120.172063852</v>
      </c>
      <c r="AL9" s="93">
        <v>16449303.311311228</v>
      </c>
      <c r="AM9" s="93">
        <v>15998256.218212808</v>
      </c>
    </row>
    <row r="10" spans="1:39">
      <c r="A10" s="290" t="s">
        <v>48</v>
      </c>
      <c r="B10" s="92">
        <v>4796117.5990548898</v>
      </c>
      <c r="C10" s="92">
        <v>4751979.3669295087</v>
      </c>
      <c r="D10" s="92">
        <v>4681053.6589033976</v>
      </c>
      <c r="E10" s="92">
        <v>5245783.7683341699</v>
      </c>
      <c r="F10" s="92">
        <v>5244413.3878089804</v>
      </c>
      <c r="G10" s="92">
        <v>6427624.2989733797</v>
      </c>
      <c r="H10" s="92">
        <v>7641867.7465394</v>
      </c>
      <c r="I10" s="92">
        <v>8812130.36367286</v>
      </c>
      <c r="J10" s="92">
        <v>8307453.9581094403</v>
      </c>
      <c r="K10" s="92">
        <v>7431117.7903576903</v>
      </c>
      <c r="L10" s="92">
        <v>7938497.9309007898</v>
      </c>
      <c r="M10" s="92">
        <v>7632147.6164469291</v>
      </c>
      <c r="N10" s="92">
        <v>8657484.4687944204</v>
      </c>
      <c r="O10" s="92">
        <v>9881471.1013220306</v>
      </c>
      <c r="P10" s="92">
        <v>10390515.73761495</v>
      </c>
      <c r="Q10" s="92">
        <v>11356610.667538051</v>
      </c>
      <c r="R10" s="92">
        <v>12054090.664838923</v>
      </c>
      <c r="S10" s="92">
        <v>12751111.817617778</v>
      </c>
      <c r="T10" s="92">
        <v>14243061.865684269</v>
      </c>
      <c r="U10" s="92">
        <v>14330661.412434226</v>
      </c>
      <c r="V10" s="92">
        <v>14367279.466242837</v>
      </c>
      <c r="W10" s="92">
        <v>16806322.869295988</v>
      </c>
      <c r="X10" s="92">
        <v>19427665.571553119</v>
      </c>
      <c r="Y10" s="92">
        <v>22811337.66587773</v>
      </c>
      <c r="Z10" s="92">
        <v>24566545.74234055</v>
      </c>
      <c r="AA10" s="92">
        <v>33759363.098660618</v>
      </c>
      <c r="AB10" s="92">
        <v>47451690.913838282</v>
      </c>
      <c r="AC10" s="92">
        <v>60821295.052117012</v>
      </c>
      <c r="AD10" s="92">
        <v>89443157.86376223</v>
      </c>
      <c r="AE10" s="92">
        <v>83925803.88897945</v>
      </c>
      <c r="AF10" s="92">
        <v>76105554.46958968</v>
      </c>
      <c r="AG10" s="92">
        <v>69746771.664170817</v>
      </c>
      <c r="AH10" s="92">
        <v>67523528.687211707</v>
      </c>
      <c r="AI10" s="92">
        <v>75495706.839811608</v>
      </c>
      <c r="AJ10" s="92">
        <v>62759981.652667403</v>
      </c>
      <c r="AK10" s="92">
        <v>65857948.781593852</v>
      </c>
      <c r="AL10" s="92">
        <v>68996946.581834733</v>
      </c>
      <c r="AM10" s="92">
        <v>64998776.915652305</v>
      </c>
    </row>
    <row r="11" spans="1:39" ht="18.75" customHeight="1"/>
    <row r="13" spans="1:39">
      <c r="A13" s="197" t="s">
        <v>97</v>
      </c>
      <c r="B13" s="197" t="s">
        <v>1951</v>
      </c>
      <c r="C13" s="197" t="s">
        <v>2059</v>
      </c>
      <c r="D13" s="197" t="s">
        <v>2124</v>
      </c>
      <c r="E13" s="197" t="s">
        <v>2165</v>
      </c>
      <c r="F13" s="197" t="s">
        <v>2242</v>
      </c>
      <c r="G13" s="197" t="s">
        <v>2291</v>
      </c>
      <c r="H13" s="197" t="s">
        <v>2351</v>
      </c>
      <c r="I13" s="197" t="s">
        <v>2406</v>
      </c>
      <c r="J13" s="197" t="s">
        <v>2456</v>
      </c>
      <c r="K13" s="197" t="s">
        <v>2567</v>
      </c>
      <c r="L13" s="197" t="s">
        <v>1341</v>
      </c>
      <c r="M13" s="197" t="s">
        <v>2894</v>
      </c>
      <c r="N13" s="197" t="s">
        <v>3051</v>
      </c>
    </row>
    <row r="14" spans="1:39">
      <c r="A14" s="290" t="s">
        <v>17</v>
      </c>
      <c r="B14" s="92">
        <v>25930151.8425637</v>
      </c>
      <c r="C14" s="92">
        <v>37003258.296182096</v>
      </c>
      <c r="D14" s="92">
        <v>47567387.750544906</v>
      </c>
      <c r="E14" s="92">
        <v>71817861.905779496</v>
      </c>
      <c r="F14" s="92">
        <v>66155973.358450606</v>
      </c>
      <c r="G14" s="92">
        <v>59769369.266968802</v>
      </c>
      <c r="H14" s="92">
        <v>53962342.559587196</v>
      </c>
      <c r="I14" s="92">
        <v>52017659.560308002</v>
      </c>
      <c r="J14" s="93">
        <v>57480367.692693904</v>
      </c>
      <c r="K14" s="93">
        <v>46240998.048317403</v>
      </c>
      <c r="L14" s="93">
        <v>49599828.609530002</v>
      </c>
      <c r="M14" s="93">
        <v>52547643.270523503</v>
      </c>
      <c r="N14" s="93">
        <v>49000520.697439499</v>
      </c>
    </row>
    <row r="15" spans="1:39">
      <c r="A15" s="290" t="s">
        <v>18</v>
      </c>
      <c r="B15" s="92">
        <v>7829211.2560969191</v>
      </c>
      <c r="C15" s="92">
        <v>10448432.61765619</v>
      </c>
      <c r="D15" s="92">
        <v>13253907.301572109</v>
      </c>
      <c r="E15" s="92">
        <v>17625295.957982741</v>
      </c>
      <c r="F15" s="92">
        <v>17769830.53052884</v>
      </c>
      <c r="G15" s="92">
        <v>16336185.202620881</v>
      </c>
      <c r="H15" s="92">
        <v>15784429.104583621</v>
      </c>
      <c r="I15" s="92">
        <v>15505869.126903709</v>
      </c>
      <c r="J15" s="93">
        <v>18015339.1471177</v>
      </c>
      <c r="K15" s="93">
        <v>16518983.604350001</v>
      </c>
      <c r="L15" s="93">
        <v>16258120.172063852</v>
      </c>
      <c r="M15" s="93">
        <v>16449303.311311228</v>
      </c>
      <c r="N15" s="93">
        <v>15998256.218212808</v>
      </c>
    </row>
    <row r="16" spans="1:39">
      <c r="A16" s="290" t="s">
        <v>48</v>
      </c>
      <c r="B16" s="92">
        <v>33759363.098660618</v>
      </c>
      <c r="C16" s="92">
        <v>47451690.913838282</v>
      </c>
      <c r="D16" s="92">
        <v>60821295.052117012</v>
      </c>
      <c r="E16" s="92">
        <v>89443157.86376223</v>
      </c>
      <c r="F16" s="92">
        <v>83925803.88897945</v>
      </c>
      <c r="G16" s="92">
        <v>76105554.46958968</v>
      </c>
      <c r="H16" s="92">
        <v>69746771.664170817</v>
      </c>
      <c r="I16" s="92">
        <v>67523528.687211707</v>
      </c>
      <c r="J16" s="92">
        <v>75495706.839811608</v>
      </c>
      <c r="K16" s="92">
        <v>62759981.652667403</v>
      </c>
      <c r="L16" s="92">
        <v>65857948.781593852</v>
      </c>
      <c r="M16" s="92">
        <v>68996946.581834733</v>
      </c>
      <c r="N16" s="92">
        <v>64998776.915652305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4"/>
      <c r="B20" s="94"/>
      <c r="C20" s="197" t="s">
        <v>3051</v>
      </c>
      <c r="D20" s="533" t="s">
        <v>454</v>
      </c>
      <c r="K20" s="2"/>
      <c r="L20" s="2"/>
      <c r="M20" s="2"/>
    </row>
    <row r="21" spans="1:13" ht="18.75" customHeight="1">
      <c r="A21" s="534" t="s">
        <v>17</v>
      </c>
      <c r="B21" s="535" t="s">
        <v>94</v>
      </c>
      <c r="C21" s="86">
        <v>25526999.6158721</v>
      </c>
      <c r="D21" s="1057">
        <v>0.39273046089771824</v>
      </c>
      <c r="K21" s="2"/>
      <c r="L21" s="2"/>
      <c r="M21" s="2"/>
    </row>
    <row r="22" spans="1:13" ht="18.75" customHeight="1">
      <c r="A22" s="534" t="s">
        <v>17</v>
      </c>
      <c r="B22" s="535" t="s">
        <v>95</v>
      </c>
      <c r="C22" s="86">
        <v>23473521.081567399</v>
      </c>
      <c r="D22" s="1057">
        <v>0.36113788897948873</v>
      </c>
      <c r="K22" s="2"/>
      <c r="L22" s="2"/>
      <c r="M22" s="2"/>
    </row>
    <row r="23" spans="1:13" ht="18.75" customHeight="1">
      <c r="A23" s="534" t="s">
        <v>18</v>
      </c>
      <c r="B23" s="535" t="s">
        <v>94</v>
      </c>
      <c r="C23" s="86">
        <v>4599356.6039180001</v>
      </c>
      <c r="D23" s="1057">
        <v>7.0760663848898245E-2</v>
      </c>
      <c r="K23" s="2"/>
      <c r="L23" s="2"/>
      <c r="M23" s="2"/>
    </row>
    <row r="24" spans="1:13" ht="18" customHeight="1">
      <c r="A24" s="534" t="s">
        <v>18</v>
      </c>
      <c r="B24" s="535" t="s">
        <v>95</v>
      </c>
      <c r="C24" s="86">
        <v>7488648.6818130296</v>
      </c>
      <c r="D24" s="1057">
        <v>0.11521214763057631</v>
      </c>
      <c r="K24" s="2"/>
      <c r="L24" s="2"/>
      <c r="M24" s="2"/>
    </row>
    <row r="25" spans="1:13" ht="18.75" customHeight="1">
      <c r="A25" s="534" t="s">
        <v>18</v>
      </c>
      <c r="B25" s="535" t="s">
        <v>1479</v>
      </c>
      <c r="C25" s="86">
        <v>3881354.5183017799</v>
      </c>
      <c r="D25" s="1057">
        <v>5.9714270059858826E-2</v>
      </c>
      <c r="K25" s="2"/>
      <c r="L25" s="2"/>
      <c r="M25" s="2"/>
    </row>
    <row r="26" spans="1:13">
      <c r="A26" s="534" t="s">
        <v>18</v>
      </c>
      <c r="B26" s="535" t="s">
        <v>98</v>
      </c>
      <c r="C26" s="86">
        <v>28896.41418</v>
      </c>
      <c r="D26" s="1057">
        <v>4.445685834596293E-4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6"/>
      <c r="B30" s="196"/>
      <c r="C30" s="289"/>
      <c r="D30" s="289"/>
      <c r="E30" s="289"/>
      <c r="G30" s="288" t="s">
        <v>1636</v>
      </c>
    </row>
    <row r="31" spans="1:13" ht="19.5" thickBot="1">
      <c r="A31" s="1287" t="s">
        <v>19</v>
      </c>
      <c r="B31" s="1289" t="s">
        <v>1655</v>
      </c>
      <c r="C31" s="1282" t="s">
        <v>100</v>
      </c>
      <c r="D31" s="1282"/>
      <c r="E31" s="1282"/>
      <c r="F31" s="1282" t="s">
        <v>229</v>
      </c>
      <c r="G31" s="1282"/>
      <c r="K31" s="2"/>
      <c r="L31" s="2"/>
      <c r="M31" s="2"/>
    </row>
    <row r="32" spans="1:13" ht="37.5">
      <c r="A32" s="1288"/>
      <c r="B32" s="1290"/>
      <c r="C32" s="1049" t="s">
        <v>3052</v>
      </c>
      <c r="D32" s="1050" t="s">
        <v>2895</v>
      </c>
      <c r="E32" s="1051" t="s">
        <v>2895</v>
      </c>
      <c r="F32" s="287" t="s">
        <v>230</v>
      </c>
      <c r="G32" s="286" t="s">
        <v>1644</v>
      </c>
      <c r="K32" s="2"/>
      <c r="L32" s="2"/>
      <c r="M32" s="2"/>
    </row>
    <row r="33" spans="1:13" ht="18.75">
      <c r="A33" s="1286" t="s">
        <v>17</v>
      </c>
      <c r="B33" s="281" t="s">
        <v>94</v>
      </c>
      <c r="C33" s="285">
        <v>25526999.6158721</v>
      </c>
      <c r="D33" s="284">
        <v>27592480.755152602</v>
      </c>
      <c r="E33" s="283">
        <v>27592480.755152602</v>
      </c>
      <c r="F33" s="282">
        <v>-7.4856666843730379E-2</v>
      </c>
      <c r="G33" s="224">
        <v>-7.4856666843730379E-2</v>
      </c>
      <c r="K33" s="2"/>
      <c r="L33" s="2"/>
      <c r="M33" s="2"/>
    </row>
    <row r="34" spans="1:13" ht="19.5" thickBot="1">
      <c r="A34" s="1286"/>
      <c r="B34" s="281" t="s">
        <v>95</v>
      </c>
      <c r="C34" s="280">
        <v>23473521.081567399</v>
      </c>
      <c r="D34" s="280">
        <v>24955162.515370902</v>
      </c>
      <c r="E34" s="279">
        <v>24955162.515370902</v>
      </c>
      <c r="F34" s="282">
        <v>-5.9372141250969568E-2</v>
      </c>
      <c r="G34" s="224">
        <v>-5.9372141250969568E-2</v>
      </c>
      <c r="K34" s="2"/>
      <c r="L34" s="2"/>
      <c r="M34" s="2"/>
    </row>
    <row r="35" spans="1:13" ht="18.75" thickBot="1">
      <c r="A35" s="1286"/>
      <c r="B35" s="536" t="s">
        <v>48</v>
      </c>
      <c r="C35" s="539">
        <v>49000520.697439499</v>
      </c>
      <c r="D35" s="1154">
        <v>52547643.270523503</v>
      </c>
      <c r="E35" s="1155">
        <v>52547643.270523503</v>
      </c>
      <c r="F35" s="537">
        <v>-6.7502981148419239E-2</v>
      </c>
      <c r="G35" s="538">
        <v>-6.7502981148419239E-2</v>
      </c>
      <c r="K35" s="2"/>
      <c r="L35" s="2"/>
      <c r="M35" s="2"/>
    </row>
    <row r="36" spans="1:13" ht="38.25" thickTop="1">
      <c r="A36" s="946"/>
      <c r="B36" s="945"/>
      <c r="C36" s="473" t="s">
        <v>3052</v>
      </c>
      <c r="D36" s="474" t="s">
        <v>2895</v>
      </c>
      <c r="E36" s="475" t="s">
        <v>2895</v>
      </c>
      <c r="F36" s="287" t="s">
        <v>230</v>
      </c>
      <c r="G36" s="944" t="s">
        <v>1644</v>
      </c>
      <c r="K36" s="2"/>
      <c r="L36" s="2"/>
      <c r="M36" s="2"/>
    </row>
    <row r="37" spans="1:13" ht="18.75">
      <c r="A37" s="1286" t="s">
        <v>18</v>
      </c>
      <c r="B37" s="281" t="s">
        <v>94</v>
      </c>
      <c r="C37" s="285">
        <v>4599356.6039180001</v>
      </c>
      <c r="D37" s="284">
        <v>4574352.9776901696</v>
      </c>
      <c r="E37" s="283">
        <v>4574352.9776901696</v>
      </c>
      <c r="F37" s="282">
        <v>5.4660465315590212E-3</v>
      </c>
      <c r="G37" s="224">
        <v>5.4660465315590212E-3</v>
      </c>
      <c r="K37" s="2"/>
      <c r="L37" s="2"/>
      <c r="M37" s="2"/>
    </row>
    <row r="38" spans="1:13" ht="18.75">
      <c r="A38" s="1286"/>
      <c r="B38" s="281" t="s">
        <v>95</v>
      </c>
      <c r="C38" s="285">
        <v>7488648.6818130296</v>
      </c>
      <c r="D38" s="284">
        <v>7744569.0903286403</v>
      </c>
      <c r="E38" s="283">
        <v>7744569.0903286403</v>
      </c>
      <c r="F38" s="282">
        <v>-3.3045144995246023E-2</v>
      </c>
      <c r="G38" s="224">
        <v>-3.3045144995246023E-2</v>
      </c>
      <c r="K38" s="2"/>
      <c r="L38" s="2"/>
      <c r="M38" s="2"/>
    </row>
    <row r="39" spans="1:13" ht="18.75">
      <c r="A39" s="1286"/>
      <c r="B39" s="281" t="s">
        <v>96</v>
      </c>
      <c r="C39" s="285">
        <v>3881354.5183017799</v>
      </c>
      <c r="D39" s="284">
        <v>4101784.8291124199</v>
      </c>
      <c r="E39" s="283">
        <v>4101784.8291124199</v>
      </c>
      <c r="F39" s="282">
        <v>-5.3740096078696231E-2</v>
      </c>
      <c r="G39" s="224">
        <v>-5.3740096078696231E-2</v>
      </c>
      <c r="K39" s="2"/>
      <c r="L39" s="2"/>
      <c r="M39" s="2"/>
    </row>
    <row r="40" spans="1:13" ht="36.75" thickBot="1">
      <c r="A40" s="1286"/>
      <c r="B40" s="281" t="s">
        <v>1654</v>
      </c>
      <c r="C40" s="280">
        <v>28896.41418</v>
      </c>
      <c r="D40" s="280">
        <v>28596.41418</v>
      </c>
      <c r="E40" s="279">
        <v>28596.41418</v>
      </c>
      <c r="F40" s="235">
        <v>1.0490825811643845E-2</v>
      </c>
      <c r="G40" s="234">
        <v>1.0490825811643845E-2</v>
      </c>
      <c r="K40" s="2"/>
      <c r="L40" s="2"/>
      <c r="M40" s="2"/>
    </row>
    <row r="41" spans="1:13" ht="18.75" thickBot="1">
      <c r="A41" s="1286"/>
      <c r="B41" s="536" t="s">
        <v>48</v>
      </c>
      <c r="C41" s="539">
        <v>15998256.218212808</v>
      </c>
      <c r="D41" s="539">
        <v>16449303.311311228</v>
      </c>
      <c r="E41" s="1155">
        <v>16449303.311311228</v>
      </c>
      <c r="F41" s="540">
        <v>-2.7420437483711702E-2</v>
      </c>
      <c r="G41" s="541">
        <v>-2.7420437483711702E-2</v>
      </c>
    </row>
    <row r="42" spans="1:13" ht="20.25" thickTop="1" thickBot="1">
      <c r="A42" s="278"/>
      <c r="B42" s="277" t="s">
        <v>113</v>
      </c>
      <c r="C42" s="202">
        <v>64998776.915652305</v>
      </c>
      <c r="D42" s="202">
        <v>68996946.581834733</v>
      </c>
      <c r="E42" s="761">
        <v>68996946.581834733</v>
      </c>
      <c r="F42" s="185">
        <v>-5.7947052213975114E-2</v>
      </c>
      <c r="G42" s="186">
        <v>-5.7947052213975114E-2</v>
      </c>
    </row>
    <row r="44" spans="1:13" ht="15" thickBot="1"/>
    <row r="45" spans="1:13" ht="19.5" thickBot="1">
      <c r="A45" s="1291" t="s">
        <v>1653</v>
      </c>
      <c r="B45" s="1293" t="s">
        <v>1652</v>
      </c>
      <c r="C45" s="1295" t="s">
        <v>228</v>
      </c>
      <c r="D45" s="1295"/>
      <c r="E45" s="1295"/>
      <c r="F45" s="1282" t="s">
        <v>229</v>
      </c>
      <c r="G45" s="1282"/>
    </row>
    <row r="46" spans="1:13" ht="38.25" thickBot="1">
      <c r="A46" s="1292"/>
      <c r="B46" s="1294"/>
      <c r="C46" s="476" t="s">
        <v>3052</v>
      </c>
      <c r="D46" s="476" t="s">
        <v>2895</v>
      </c>
      <c r="E46" s="476" t="s">
        <v>2895</v>
      </c>
      <c r="F46" s="542" t="s">
        <v>230</v>
      </c>
      <c r="G46" s="276" t="s">
        <v>1644</v>
      </c>
    </row>
    <row r="47" spans="1:13" ht="20.25">
      <c r="A47" s="1283" t="s">
        <v>22</v>
      </c>
      <c r="B47" s="275" t="s">
        <v>1649</v>
      </c>
      <c r="C47" s="274">
        <v>1219589.9099999999</v>
      </c>
      <c r="D47" s="273">
        <v>1307707.1299999999</v>
      </c>
      <c r="E47" s="273">
        <v>1307707.1299999999</v>
      </c>
      <c r="F47" s="272">
        <v>-6.7382992704184463E-2</v>
      </c>
      <c r="G47" s="271">
        <v>-6.7382992704184463E-2</v>
      </c>
    </row>
    <row r="48" spans="1:13" ht="20.25">
      <c r="A48" s="1284"/>
      <c r="B48" s="275" t="s">
        <v>28</v>
      </c>
      <c r="C48" s="274">
        <v>431683.973</v>
      </c>
      <c r="D48" s="273">
        <v>439801.90399999998</v>
      </c>
      <c r="E48" s="273">
        <v>439801.90399999998</v>
      </c>
      <c r="F48" s="272">
        <v>-1.8458153378071773E-2</v>
      </c>
      <c r="G48" s="271">
        <v>-1.8458153378071773E-2</v>
      </c>
    </row>
    <row r="49" spans="1:7" ht="20.25">
      <c r="A49" s="1284"/>
      <c r="B49" s="275" t="s">
        <v>27</v>
      </c>
      <c r="C49" s="274">
        <v>317306.90000000002</v>
      </c>
      <c r="D49" s="273">
        <v>340492.049</v>
      </c>
      <c r="E49" s="273">
        <v>340492.049</v>
      </c>
      <c r="F49" s="272">
        <v>-6.8093070214394258E-2</v>
      </c>
      <c r="G49" s="271">
        <v>-6.8093070214394258E-2</v>
      </c>
    </row>
    <row r="50" spans="1:7" ht="20.25">
      <c r="A50" s="1284"/>
      <c r="B50" s="275" t="s">
        <v>1651</v>
      </c>
      <c r="C50" s="274">
        <v>281018.05699999997</v>
      </c>
      <c r="D50" s="273">
        <v>286533.505</v>
      </c>
      <c r="E50" s="273">
        <v>286533.505</v>
      </c>
      <c r="F50" s="272">
        <v>-1.9248876322509045E-2</v>
      </c>
      <c r="G50" s="271">
        <v>-1.9248876322509045E-2</v>
      </c>
    </row>
    <row r="51" spans="1:7" ht="20.25">
      <c r="A51" s="1284"/>
      <c r="B51" s="275" t="s">
        <v>24</v>
      </c>
      <c r="C51" s="274">
        <v>61461.798600000002</v>
      </c>
      <c r="D51" s="273">
        <v>68551.884600000005</v>
      </c>
      <c r="E51" s="273">
        <v>68551.884600000005</v>
      </c>
      <c r="F51" s="272">
        <v>-0.103426565751921</v>
      </c>
      <c r="G51" s="271">
        <v>-0.103426565751921</v>
      </c>
    </row>
    <row r="52" spans="1:7" ht="20.25">
      <c r="A52" s="1284"/>
      <c r="B52" s="275" t="s">
        <v>25</v>
      </c>
      <c r="C52" s="274">
        <v>1068664.1499999999</v>
      </c>
      <c r="D52" s="273">
        <v>1154292.6200000001</v>
      </c>
      <c r="E52" s="273">
        <v>1154292.6200000001</v>
      </c>
      <c r="F52" s="272">
        <v>-7.4182636635067634E-2</v>
      </c>
      <c r="G52" s="271">
        <v>-7.4182636635067634E-2</v>
      </c>
    </row>
    <row r="53" spans="1:7" ht="21" thickBot="1">
      <c r="A53" s="1285"/>
      <c r="B53" s="275" t="s">
        <v>1650</v>
      </c>
      <c r="C53" s="274">
        <v>45290.373</v>
      </c>
      <c r="D53" s="273">
        <v>49589.895600000003</v>
      </c>
      <c r="E53" s="273">
        <v>49589.895600000003</v>
      </c>
      <c r="F53" s="272">
        <v>-8.6701586038426814E-2</v>
      </c>
      <c r="G53" s="271">
        <v>-8.6701586038426814E-2</v>
      </c>
    </row>
    <row r="54" spans="1:7" ht="21" thickBot="1">
      <c r="A54" s="198" t="s">
        <v>23</v>
      </c>
      <c r="B54" s="270" t="s">
        <v>1649</v>
      </c>
      <c r="C54" s="269">
        <v>17784.397000000001</v>
      </c>
      <c r="D54" s="269">
        <v>17990.4022</v>
      </c>
      <c r="E54" s="269">
        <v>17990.4022</v>
      </c>
      <c r="F54" s="268">
        <v>-1.1450839047945194E-2</v>
      </c>
      <c r="G54" s="267">
        <v>-1.1450839047945194E-2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M15"/>
  <sheetViews>
    <sheetView rightToLeft="1" workbookViewId="0">
      <selection activeCell="G24" sqref="G24"/>
    </sheetView>
  </sheetViews>
  <sheetFormatPr defaultColWidth="9.125" defaultRowHeight="15"/>
  <cols>
    <col min="1" max="1" width="11" style="50" customWidth="1"/>
    <col min="2" max="7" width="9.125" style="50" customWidth="1"/>
    <col min="8" max="16384" width="9.125" style="50"/>
  </cols>
  <sheetData>
    <row r="1" spans="1:39">
      <c r="A1" s="295" t="s">
        <v>97</v>
      </c>
      <c r="B1" s="295" t="s">
        <v>1</v>
      </c>
      <c r="C1" s="295" t="s">
        <v>201</v>
      </c>
      <c r="D1" s="295" t="s">
        <v>3</v>
      </c>
      <c r="E1" s="295" t="s">
        <v>200</v>
      </c>
      <c r="F1" s="295" t="s">
        <v>5</v>
      </c>
      <c r="G1" s="295" t="s">
        <v>199</v>
      </c>
      <c r="H1" s="295" t="s">
        <v>7</v>
      </c>
      <c r="I1" s="295" t="s">
        <v>8</v>
      </c>
      <c r="J1" s="295" t="s">
        <v>9</v>
      </c>
      <c r="K1" s="295" t="s">
        <v>197</v>
      </c>
      <c r="L1" s="295" t="s">
        <v>11</v>
      </c>
      <c r="M1" s="197" t="s">
        <v>12</v>
      </c>
      <c r="N1" s="197" t="s">
        <v>327</v>
      </c>
      <c r="O1" s="197" t="s">
        <v>198</v>
      </c>
      <c r="P1" s="197" t="s">
        <v>1407</v>
      </c>
      <c r="Q1" s="197" t="s">
        <v>1436</v>
      </c>
      <c r="R1" s="197" t="s">
        <v>1480</v>
      </c>
      <c r="S1" s="197" t="s">
        <v>1565</v>
      </c>
      <c r="T1" s="197" t="s">
        <v>1566</v>
      </c>
      <c r="U1" s="197" t="s">
        <v>1343</v>
      </c>
      <c r="V1" s="197" t="s">
        <v>1642</v>
      </c>
      <c r="W1" s="489" t="s">
        <v>1750</v>
      </c>
      <c r="X1" s="500" t="s">
        <v>1345</v>
      </c>
      <c r="Y1" s="500" t="s">
        <v>1841</v>
      </c>
      <c r="Z1" s="500" t="s">
        <v>1864</v>
      </c>
      <c r="AA1" s="500" t="s">
        <v>1951</v>
      </c>
      <c r="AB1" s="500" t="s">
        <v>2059</v>
      </c>
      <c r="AC1" s="500" t="s">
        <v>2124</v>
      </c>
      <c r="AD1" s="500" t="s">
        <v>2165</v>
      </c>
      <c r="AE1" s="500" t="s">
        <v>2242</v>
      </c>
      <c r="AF1" s="500" t="s">
        <v>2291</v>
      </c>
      <c r="AG1" s="500" t="s">
        <v>2351</v>
      </c>
      <c r="AH1" s="500" t="s">
        <v>2406</v>
      </c>
      <c r="AI1" s="500" t="s">
        <v>2456</v>
      </c>
      <c r="AJ1" s="500" t="s">
        <v>2567</v>
      </c>
      <c r="AK1" s="500" t="s">
        <v>1341</v>
      </c>
      <c r="AL1" s="500" t="s">
        <v>2894</v>
      </c>
      <c r="AM1" s="50" t="s">
        <v>3051</v>
      </c>
    </row>
    <row r="2" spans="1:39">
      <c r="A2" s="295" t="s">
        <v>94</v>
      </c>
      <c r="B2" s="294">
        <v>2416833.8250293802</v>
      </c>
      <c r="C2" s="294">
        <v>2405710.4725272502</v>
      </c>
      <c r="D2" s="294">
        <v>2403033.2003092398</v>
      </c>
      <c r="E2" s="294">
        <v>2763785.2299751202</v>
      </c>
      <c r="F2" s="294">
        <v>2642137.9624000802</v>
      </c>
      <c r="G2" s="294">
        <v>3336633.1119089499</v>
      </c>
      <c r="H2" s="294">
        <v>3967308.3627182702</v>
      </c>
      <c r="I2" s="294">
        <v>4693073.0923005696</v>
      </c>
      <c r="J2" s="294">
        <v>4343000.3971269904</v>
      </c>
      <c r="K2" s="294">
        <v>3810729.31777466</v>
      </c>
      <c r="L2" s="294">
        <v>4091050.27664435</v>
      </c>
      <c r="M2" s="95">
        <v>3908225.6759186201</v>
      </c>
      <c r="N2" s="95">
        <v>4456030.2893988797</v>
      </c>
      <c r="O2" s="95">
        <v>5132392.7288868297</v>
      </c>
      <c r="P2" s="95">
        <v>5412764.1163919801</v>
      </c>
      <c r="Q2" s="95">
        <v>5766224.8539605699</v>
      </c>
      <c r="R2" s="95">
        <v>5946222.9291501697</v>
      </c>
      <c r="S2" s="95">
        <v>6114132.7067458602</v>
      </c>
      <c r="T2" s="95">
        <v>6957819.9301684201</v>
      </c>
      <c r="U2" s="95">
        <v>6710389.7320109196</v>
      </c>
      <c r="V2" s="95">
        <v>6606269.6757988101</v>
      </c>
      <c r="W2" s="95">
        <v>7648453.3136783699</v>
      </c>
      <c r="X2" s="95">
        <v>8660992.2301745992</v>
      </c>
      <c r="Y2" s="95">
        <v>10065916.4436255</v>
      </c>
      <c r="Z2" s="95">
        <v>10869697.587304199</v>
      </c>
      <c r="AA2" s="95">
        <v>14714537.1428806</v>
      </c>
      <c r="AB2" s="95">
        <v>21556621.8715204</v>
      </c>
      <c r="AC2" s="95">
        <v>27957126.8189454</v>
      </c>
      <c r="AD2" s="95">
        <v>40261045.076450899</v>
      </c>
      <c r="AE2" s="95">
        <v>35746344.075695403</v>
      </c>
      <c r="AF2" s="95">
        <v>33874039.503508203</v>
      </c>
      <c r="AG2" s="95">
        <v>27775833.7480556</v>
      </c>
      <c r="AH2" s="95">
        <v>27147070.600238401</v>
      </c>
      <c r="AI2" s="95">
        <v>29997418.658767901</v>
      </c>
      <c r="AJ2" s="95">
        <v>23601157.879956301</v>
      </c>
      <c r="AK2" s="95">
        <v>25740482.173261099</v>
      </c>
      <c r="AL2" s="95">
        <v>27592480.755152602</v>
      </c>
      <c r="AM2" s="50">
        <v>25526999.6158721</v>
      </c>
    </row>
    <row r="3" spans="1:39">
      <c r="A3" s="295" t="s">
        <v>95</v>
      </c>
      <c r="B3" s="294">
        <v>1406022.8352451101</v>
      </c>
      <c r="C3" s="294">
        <v>1393319.97989276</v>
      </c>
      <c r="D3" s="294">
        <v>1324226.48206831</v>
      </c>
      <c r="E3" s="294">
        <v>1445546.5499819401</v>
      </c>
      <c r="F3" s="294">
        <v>1594810.5262482599</v>
      </c>
      <c r="G3" s="294">
        <v>1894504.3764913499</v>
      </c>
      <c r="H3" s="294">
        <v>2156830.23398674</v>
      </c>
      <c r="I3" s="294">
        <v>2469373.7278421302</v>
      </c>
      <c r="J3" s="294">
        <v>2338324.4696498602</v>
      </c>
      <c r="K3" s="294">
        <v>2113953.1681683101</v>
      </c>
      <c r="L3" s="294">
        <v>2181867.1910025901</v>
      </c>
      <c r="M3" s="95">
        <v>2106873.54079615</v>
      </c>
      <c r="N3" s="95">
        <v>2384584.3316040998</v>
      </c>
      <c r="O3" s="95">
        <v>2725317.6281366101</v>
      </c>
      <c r="P3" s="95">
        <v>2868553.7594167199</v>
      </c>
      <c r="Q3" s="95">
        <v>3221475.6380805499</v>
      </c>
      <c r="R3" s="95">
        <v>3486242.6791279502</v>
      </c>
      <c r="S3" s="95">
        <v>3715770.4684419199</v>
      </c>
      <c r="T3" s="95">
        <v>4157493.7685361598</v>
      </c>
      <c r="U3" s="95">
        <v>4600103.7514097402</v>
      </c>
      <c r="V3" s="95">
        <v>4595064.4016618198</v>
      </c>
      <c r="W3" s="95">
        <v>5378671.8905872898</v>
      </c>
      <c r="X3" s="95">
        <v>6241400.3372966303</v>
      </c>
      <c r="Y3" s="95">
        <v>7354418.6226700796</v>
      </c>
      <c r="Z3" s="95">
        <v>7861768.0236084498</v>
      </c>
      <c r="AA3" s="95">
        <v>11215614.6996831</v>
      </c>
      <c r="AB3" s="95">
        <v>15446636.4246617</v>
      </c>
      <c r="AC3" s="95">
        <v>19610260.931599502</v>
      </c>
      <c r="AD3" s="95">
        <v>31556816.8293286</v>
      </c>
      <c r="AE3" s="95">
        <v>30409629.2827552</v>
      </c>
      <c r="AF3" s="95">
        <v>25895329.763460599</v>
      </c>
      <c r="AG3" s="95">
        <v>26186508.8115316</v>
      </c>
      <c r="AH3" s="95">
        <v>24870588.9600696</v>
      </c>
      <c r="AI3" s="95">
        <v>27482949.033925999</v>
      </c>
      <c r="AJ3" s="95">
        <v>22639840.168361101</v>
      </c>
      <c r="AK3" s="95">
        <v>23859346.4362689</v>
      </c>
      <c r="AL3" s="95">
        <v>24955162.515370902</v>
      </c>
      <c r="AM3" s="50">
        <v>23473521.081567399</v>
      </c>
    </row>
    <row r="4" spans="1:39">
      <c r="A4" s="293" t="s">
        <v>48</v>
      </c>
      <c r="B4" s="292">
        <v>3822856.6602745</v>
      </c>
      <c r="C4" s="292">
        <v>3799030.45242002</v>
      </c>
      <c r="D4" s="292">
        <v>3727259.6823775498</v>
      </c>
      <c r="E4" s="292">
        <v>4209331.7799570598</v>
      </c>
      <c r="F4" s="292">
        <v>4236948.4886483401</v>
      </c>
      <c r="G4" s="292">
        <v>5231137.4884003</v>
      </c>
      <c r="H4" s="292">
        <v>6124138.5967050102</v>
      </c>
      <c r="I4" s="292">
        <v>7162446.8201427003</v>
      </c>
      <c r="J4" s="292">
        <v>6681324.8667768398</v>
      </c>
      <c r="K4" s="292">
        <v>5924682.48594297</v>
      </c>
      <c r="L4" s="292">
        <v>6272917.4676469397</v>
      </c>
      <c r="M4" s="96">
        <v>6015099.2167147696</v>
      </c>
      <c r="N4" s="96">
        <v>6840614.6210029703</v>
      </c>
      <c r="O4" s="96">
        <v>7857710.3570234403</v>
      </c>
      <c r="P4" s="96">
        <v>8281317.8758087</v>
      </c>
      <c r="Q4" s="96">
        <v>8987700.4920411203</v>
      </c>
      <c r="R4" s="96">
        <v>9432465.6082781199</v>
      </c>
      <c r="S4" s="96">
        <v>9829903.1751877796</v>
      </c>
      <c r="T4" s="96">
        <v>11115313.69870458</v>
      </c>
      <c r="U4" s="96">
        <v>11310493.483420659</v>
      </c>
      <c r="V4" s="96">
        <v>11201334.07746063</v>
      </c>
      <c r="W4" s="96">
        <v>13027125.20426566</v>
      </c>
      <c r="X4" s="96">
        <v>14902392.567471229</v>
      </c>
      <c r="Y4" s="96">
        <v>17420335.066295579</v>
      </c>
      <c r="Z4" s="96">
        <v>18731465.610912651</v>
      </c>
      <c r="AA4" s="96">
        <v>25930151.8425637</v>
      </c>
      <c r="AB4" s="96">
        <v>37003258.296182096</v>
      </c>
      <c r="AC4" s="96">
        <v>47567387.750544906</v>
      </c>
      <c r="AD4" s="96">
        <v>71817861.905779496</v>
      </c>
      <c r="AE4" s="96">
        <v>66155973.358450606</v>
      </c>
      <c r="AF4" s="96">
        <v>59769369.266968802</v>
      </c>
      <c r="AG4" s="96">
        <v>53962342.559587196</v>
      </c>
      <c r="AH4" s="96">
        <v>52017659.560308002</v>
      </c>
      <c r="AI4" s="96">
        <v>57480367.692693904</v>
      </c>
      <c r="AJ4" s="96">
        <v>46240998.048317403</v>
      </c>
      <c r="AK4" s="96">
        <v>49599828.609530002</v>
      </c>
      <c r="AL4" s="96">
        <v>52547643.270523503</v>
      </c>
      <c r="AM4" s="50">
        <v>49000520.697439499</v>
      </c>
    </row>
    <row r="5" spans="1:39">
      <c r="H5" s="291"/>
    </row>
    <row r="6" spans="1:39">
      <c r="A6" s="295" t="s">
        <v>97</v>
      </c>
      <c r="B6" s="295" t="s">
        <v>1951</v>
      </c>
      <c r="C6" s="295" t="s">
        <v>2059</v>
      </c>
      <c r="D6" s="295" t="s">
        <v>2124</v>
      </c>
      <c r="E6" s="295" t="s">
        <v>2165</v>
      </c>
      <c r="F6" s="197" t="s">
        <v>2242</v>
      </c>
      <c r="G6" s="197" t="s">
        <v>2291</v>
      </c>
      <c r="H6" s="197" t="s">
        <v>2351</v>
      </c>
      <c r="I6" s="197" t="s">
        <v>2406</v>
      </c>
      <c r="J6" s="197" t="s">
        <v>2456</v>
      </c>
      <c r="K6" s="197" t="s">
        <v>2567</v>
      </c>
      <c r="L6" s="197" t="s">
        <v>1341</v>
      </c>
      <c r="M6" s="197" t="s">
        <v>2894</v>
      </c>
      <c r="N6" s="197" t="s">
        <v>3051</v>
      </c>
    </row>
    <row r="7" spans="1:39">
      <c r="A7" s="295" t="s">
        <v>94</v>
      </c>
      <c r="B7" s="294">
        <v>14714537.1428806</v>
      </c>
      <c r="C7" s="294">
        <v>21556621.8715204</v>
      </c>
      <c r="D7" s="294">
        <v>27957126.8189454</v>
      </c>
      <c r="E7" s="294">
        <v>40261045.076450899</v>
      </c>
      <c r="F7" s="95">
        <v>35746344.075695403</v>
      </c>
      <c r="G7" s="95">
        <v>33874039.503508203</v>
      </c>
      <c r="H7" s="95">
        <v>27775833.7480556</v>
      </c>
      <c r="I7" s="95">
        <v>27147070.600238401</v>
      </c>
      <c r="J7" s="95">
        <v>29997418.658767901</v>
      </c>
      <c r="K7" s="95">
        <v>23601157.879956301</v>
      </c>
      <c r="L7" s="95">
        <v>25740482.173261099</v>
      </c>
      <c r="M7" s="95">
        <v>27592480.755152602</v>
      </c>
      <c r="N7" s="95">
        <v>25526999.6158721</v>
      </c>
    </row>
    <row r="8" spans="1:39">
      <c r="A8" s="295" t="s">
        <v>95</v>
      </c>
      <c r="B8" s="294">
        <v>11215614.6996831</v>
      </c>
      <c r="C8" s="294">
        <v>15446636.4246617</v>
      </c>
      <c r="D8" s="294">
        <v>19610260.931599502</v>
      </c>
      <c r="E8" s="294">
        <v>31556816.8293286</v>
      </c>
      <c r="F8" s="95">
        <v>30409629.2827552</v>
      </c>
      <c r="G8" s="95">
        <v>25895329.763460599</v>
      </c>
      <c r="H8" s="95">
        <v>26186508.8115316</v>
      </c>
      <c r="I8" s="95">
        <v>24870588.9600696</v>
      </c>
      <c r="J8" s="95">
        <v>27482949.033925999</v>
      </c>
      <c r="K8" s="95">
        <v>22639840.168361101</v>
      </c>
      <c r="L8" s="95">
        <v>23859346.4362689</v>
      </c>
      <c r="M8" s="95">
        <v>24955162.515370902</v>
      </c>
      <c r="N8" s="95">
        <v>23473521.081567399</v>
      </c>
    </row>
    <row r="9" spans="1:39">
      <c r="A9" s="293" t="s">
        <v>48</v>
      </c>
      <c r="B9" s="96">
        <v>25930151.8425637</v>
      </c>
      <c r="C9" s="96">
        <v>37003258.296182096</v>
      </c>
      <c r="D9" s="96">
        <v>47567387.750544906</v>
      </c>
      <c r="E9" s="96">
        <v>71817861.905779496</v>
      </c>
      <c r="F9" s="96">
        <v>66155973.358450606</v>
      </c>
      <c r="G9" s="96">
        <v>59769369.266968802</v>
      </c>
      <c r="H9" s="96">
        <v>53962342.559587196</v>
      </c>
      <c r="I9" s="96">
        <v>52017659.560308002</v>
      </c>
      <c r="J9" s="96">
        <v>57480367.692693904</v>
      </c>
      <c r="K9" s="96">
        <v>46240998.048317403</v>
      </c>
      <c r="L9" s="96">
        <v>49599828.609530002</v>
      </c>
      <c r="M9" s="96">
        <v>52547643.270523503</v>
      </c>
      <c r="N9" s="96">
        <v>49000520.697439499</v>
      </c>
    </row>
    <row r="10" spans="1:39">
      <c r="H10" s="291"/>
    </row>
    <row r="15" spans="1:39">
      <c r="S15" s="54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M13"/>
  <sheetViews>
    <sheetView rightToLeft="1" workbookViewId="0">
      <selection activeCell="L20" sqref="L20"/>
    </sheetView>
  </sheetViews>
  <sheetFormatPr defaultColWidth="9.125" defaultRowHeight="15"/>
  <cols>
    <col min="1" max="1" width="18" style="50" customWidth="1"/>
    <col min="2" max="2" width="10.625" style="50" bestFit="1" customWidth="1"/>
    <col min="3" max="16384" width="9.125" style="50"/>
  </cols>
  <sheetData>
    <row r="1" spans="1:39" ht="15.75" customHeight="1">
      <c r="A1" s="295" t="s">
        <v>97</v>
      </c>
      <c r="B1" s="295" t="s">
        <v>1</v>
      </c>
      <c r="C1" s="295" t="s">
        <v>2</v>
      </c>
      <c r="D1" s="295" t="s">
        <v>3</v>
      </c>
      <c r="E1" s="295" t="s">
        <v>4</v>
      </c>
      <c r="F1" s="295" t="s">
        <v>5</v>
      </c>
      <c r="G1" s="295" t="s">
        <v>6</v>
      </c>
      <c r="H1" s="295" t="s">
        <v>7</v>
      </c>
      <c r="I1" s="295" t="s">
        <v>8</v>
      </c>
      <c r="J1" s="295" t="s">
        <v>9</v>
      </c>
      <c r="K1" s="295" t="s">
        <v>10</v>
      </c>
      <c r="L1" s="295" t="s">
        <v>11</v>
      </c>
      <c r="M1" s="295" t="s">
        <v>12</v>
      </c>
      <c r="N1" s="197" t="s">
        <v>327</v>
      </c>
      <c r="O1" s="197" t="s">
        <v>198</v>
      </c>
      <c r="P1" s="500" t="s">
        <v>1407</v>
      </c>
      <c r="Q1" s="500" t="s">
        <v>1436</v>
      </c>
      <c r="R1" s="500" t="s">
        <v>1480</v>
      </c>
      <c r="S1" s="500" t="s">
        <v>1565</v>
      </c>
      <c r="T1" s="500" t="s">
        <v>1566</v>
      </c>
      <c r="U1" s="500" t="s">
        <v>1343</v>
      </c>
      <c r="V1" s="500" t="s">
        <v>1642</v>
      </c>
      <c r="W1" s="500" t="s">
        <v>1750</v>
      </c>
      <c r="X1" s="500" t="s">
        <v>1345</v>
      </c>
      <c r="Y1" s="500" t="s">
        <v>1841</v>
      </c>
      <c r="Z1" s="500" t="s">
        <v>1864</v>
      </c>
      <c r="AA1" s="500" t="s">
        <v>1951</v>
      </c>
      <c r="AB1" s="500" t="s">
        <v>2059</v>
      </c>
      <c r="AC1" s="500" t="s">
        <v>2124</v>
      </c>
      <c r="AD1" s="500" t="s">
        <v>2165</v>
      </c>
      <c r="AE1" s="500" t="s">
        <v>2242</v>
      </c>
      <c r="AF1" s="500" t="s">
        <v>2291</v>
      </c>
      <c r="AG1" s="500" t="s">
        <v>2351</v>
      </c>
      <c r="AH1" s="500" t="s">
        <v>2406</v>
      </c>
      <c r="AI1" s="500" t="s">
        <v>2456</v>
      </c>
      <c r="AJ1" s="500" t="s">
        <v>2567</v>
      </c>
      <c r="AK1" s="500" t="s">
        <v>1341</v>
      </c>
      <c r="AL1" s="500" t="s">
        <v>2894</v>
      </c>
      <c r="AM1" s="50" t="s">
        <v>3051</v>
      </c>
    </row>
    <row r="2" spans="1:39">
      <c r="A2" s="295" t="s">
        <v>94</v>
      </c>
      <c r="B2" s="294">
        <v>103949.2135</v>
      </c>
      <c r="C2" s="294">
        <v>101360.4235</v>
      </c>
      <c r="D2" s="294">
        <v>102062.6195</v>
      </c>
      <c r="E2" s="294">
        <v>109730.49649999999</v>
      </c>
      <c r="F2" s="294">
        <v>111973.993</v>
      </c>
      <c r="G2" s="294">
        <v>118712.594</v>
      </c>
      <c r="H2" s="294">
        <v>153170.644</v>
      </c>
      <c r="I2" s="294">
        <v>200243.52499999999</v>
      </c>
      <c r="J2" s="294">
        <v>179298.367</v>
      </c>
      <c r="K2" s="294">
        <v>151297.52299999999</v>
      </c>
      <c r="L2" s="294">
        <v>167169.11799999999</v>
      </c>
      <c r="M2" s="294">
        <v>171872.136</v>
      </c>
      <c r="N2" s="95">
        <v>185113.38</v>
      </c>
      <c r="O2" s="95">
        <v>206471.399</v>
      </c>
      <c r="P2" s="95">
        <v>212328.05499999999</v>
      </c>
      <c r="Q2" s="95">
        <v>226376.274</v>
      </c>
      <c r="R2" s="95">
        <v>273905.55499999999</v>
      </c>
      <c r="S2" s="95">
        <v>319521.60800000001</v>
      </c>
      <c r="T2" s="95">
        <v>347108.32400000002</v>
      </c>
      <c r="U2" s="95">
        <v>308391.42800000001</v>
      </c>
      <c r="V2" s="95">
        <v>328178.45299999998</v>
      </c>
      <c r="W2" s="95">
        <v>407331.09899999999</v>
      </c>
      <c r="X2" s="95">
        <v>473399.92349999998</v>
      </c>
      <c r="Y2" s="95">
        <v>615686.76500000001</v>
      </c>
      <c r="Z2" s="95">
        <v>666326.3125</v>
      </c>
      <c r="AA2" s="95">
        <v>1129595.7590000001</v>
      </c>
      <c r="AB2" s="95">
        <v>1634905.0730000001</v>
      </c>
      <c r="AC2" s="95">
        <v>2024835.091</v>
      </c>
      <c r="AD2" s="95">
        <v>2646692.1085000001</v>
      </c>
      <c r="AE2" s="95">
        <v>3072798.2105</v>
      </c>
      <c r="AF2" s="95">
        <v>3221066.3325</v>
      </c>
      <c r="AG2" s="95">
        <v>4096010.3999712099</v>
      </c>
      <c r="AH2" s="95">
        <v>4069918.16214725</v>
      </c>
      <c r="AI2" s="95">
        <v>4976522.4620107301</v>
      </c>
      <c r="AJ2" s="95">
        <v>4643823.8020583903</v>
      </c>
      <c r="AK2" s="95">
        <v>4603798.7802557303</v>
      </c>
      <c r="AL2" s="95">
        <v>4574352.9776901696</v>
      </c>
      <c r="AM2" s="50">
        <v>4599356.6039180001</v>
      </c>
    </row>
    <row r="3" spans="1:39">
      <c r="A3" s="295" t="s">
        <v>95</v>
      </c>
      <c r="B3" s="294">
        <v>543696.45648507995</v>
      </c>
      <c r="C3" s="294">
        <v>527318.87454611296</v>
      </c>
      <c r="D3" s="294">
        <v>527210.36133633496</v>
      </c>
      <c r="E3" s="294">
        <v>586528.82787542196</v>
      </c>
      <c r="F3" s="294">
        <v>571634.47437277297</v>
      </c>
      <c r="G3" s="294">
        <v>722508.42831611796</v>
      </c>
      <c r="H3" s="294">
        <v>864886.88823736203</v>
      </c>
      <c r="I3" s="294">
        <v>945346.44023893203</v>
      </c>
      <c r="J3" s="294">
        <v>946401.67133328097</v>
      </c>
      <c r="K3" s="294">
        <v>910652.98222597595</v>
      </c>
      <c r="L3" s="294">
        <v>1014964.87996767</v>
      </c>
      <c r="M3" s="294">
        <v>969137.52726965398</v>
      </c>
      <c r="N3" s="95">
        <v>1134642.3462942599</v>
      </c>
      <c r="O3" s="95">
        <v>1241879.9128282701</v>
      </c>
      <c r="P3" s="95">
        <v>1262470.50412424</v>
      </c>
      <c r="Q3" s="95">
        <v>1445023.8689353999</v>
      </c>
      <c r="R3" s="95">
        <v>1528989.3652675999</v>
      </c>
      <c r="S3" s="95">
        <v>1668452.1807027699</v>
      </c>
      <c r="T3" s="95">
        <v>1891678.81472384</v>
      </c>
      <c r="U3" s="95">
        <v>1871795.61670226</v>
      </c>
      <c r="V3" s="95">
        <v>1938041.8699179599</v>
      </c>
      <c r="W3" s="95">
        <v>2216232.8920046198</v>
      </c>
      <c r="X3" s="95">
        <v>2577002.0965516102</v>
      </c>
      <c r="Y3" s="95">
        <v>3038195.5115687</v>
      </c>
      <c r="Z3" s="95">
        <v>3331907.7556690001</v>
      </c>
      <c r="AA3" s="95">
        <v>4275564.5425738897</v>
      </c>
      <c r="AB3" s="95">
        <v>5380347.02725079</v>
      </c>
      <c r="AC3" s="95">
        <v>7284796.34658626</v>
      </c>
      <c r="AD3" s="95">
        <v>9991905.4343786892</v>
      </c>
      <c r="AE3" s="95">
        <v>9150324.3236299995</v>
      </c>
      <c r="AF3" s="95">
        <v>8276771.4746883903</v>
      </c>
      <c r="AG3" s="95">
        <v>7274947.0812131902</v>
      </c>
      <c r="AH3" s="95">
        <v>7253077.6877780501</v>
      </c>
      <c r="AI3" s="95">
        <v>8456382.3266174309</v>
      </c>
      <c r="AJ3" s="95">
        <v>7326520.24602836</v>
      </c>
      <c r="AK3" s="95">
        <v>7444597.5204484202</v>
      </c>
      <c r="AL3" s="95">
        <v>7744569.0903286403</v>
      </c>
      <c r="AM3" s="50">
        <v>7488648.6818130296</v>
      </c>
    </row>
    <row r="4" spans="1:39">
      <c r="A4" s="295" t="s">
        <v>96</v>
      </c>
      <c r="B4" s="294">
        <v>321093.06879530998</v>
      </c>
      <c r="C4" s="294">
        <v>319747.41646337602</v>
      </c>
      <c r="D4" s="294">
        <v>319817.05338951398</v>
      </c>
      <c r="E4" s="294">
        <v>335406.22170169099</v>
      </c>
      <c r="F4" s="294">
        <v>319001.34948787</v>
      </c>
      <c r="G4" s="294">
        <v>350232.26595696498</v>
      </c>
      <c r="H4" s="294">
        <v>493746.43529703101</v>
      </c>
      <c r="I4" s="294">
        <v>497953.36839122302</v>
      </c>
      <c r="J4" s="294">
        <v>493887.59309931699</v>
      </c>
      <c r="K4" s="294">
        <v>437943.93928874098</v>
      </c>
      <c r="L4" s="294">
        <v>476889.85538618098</v>
      </c>
      <c r="M4" s="294">
        <v>469482.12656250398</v>
      </c>
      <c r="N4" s="95">
        <v>490527.25349719397</v>
      </c>
      <c r="O4" s="95">
        <v>568822.07257031999</v>
      </c>
      <c r="P4" s="95">
        <v>627985.68468201905</v>
      </c>
      <c r="Q4" s="95">
        <v>690937.31736152701</v>
      </c>
      <c r="R4" s="95">
        <v>812157.42109320394</v>
      </c>
      <c r="S4" s="95">
        <v>926348.98803722905</v>
      </c>
      <c r="T4" s="95">
        <v>880315.566075849</v>
      </c>
      <c r="U4" s="95">
        <v>831253.87301130802</v>
      </c>
      <c r="V4" s="95">
        <v>890854.04076424695</v>
      </c>
      <c r="W4" s="95">
        <v>1146705.42632571</v>
      </c>
      <c r="X4" s="95">
        <v>1464787.4090302801</v>
      </c>
      <c r="Y4" s="95">
        <v>1726179.4175134499</v>
      </c>
      <c r="Z4" s="95">
        <v>1824646.9910089001</v>
      </c>
      <c r="AA4" s="95">
        <v>2407421.3655230301</v>
      </c>
      <c r="AB4" s="95">
        <v>3413521.7474054</v>
      </c>
      <c r="AC4" s="95">
        <v>3921146.9969858499</v>
      </c>
      <c r="AD4" s="95">
        <v>4957382.5847040499</v>
      </c>
      <c r="AE4" s="95">
        <v>5514684.2544988403</v>
      </c>
      <c r="AF4" s="95">
        <v>4807843.3432324901</v>
      </c>
      <c r="AG4" s="95">
        <v>4382715.0485992199</v>
      </c>
      <c r="AH4" s="95">
        <v>4153499.2271784102</v>
      </c>
      <c r="AI4" s="95">
        <v>4552467.0477335397</v>
      </c>
      <c r="AJ4" s="95">
        <v>4519040.2223072499</v>
      </c>
      <c r="AK4" s="95">
        <v>4180478.7350797001</v>
      </c>
      <c r="AL4" s="95">
        <v>4101784.8291124199</v>
      </c>
      <c r="AM4" s="50">
        <v>3881354.5183017799</v>
      </c>
    </row>
    <row r="5" spans="1:39" ht="14.25" customHeight="1">
      <c r="A5" s="295" t="s">
        <v>98</v>
      </c>
      <c r="B5" s="294">
        <v>4522.2</v>
      </c>
      <c r="C5" s="294">
        <v>4522.2</v>
      </c>
      <c r="D5" s="294">
        <v>4703.9422999999997</v>
      </c>
      <c r="E5" s="294">
        <v>4786.4422999999997</v>
      </c>
      <c r="F5" s="294">
        <v>4855.0823</v>
      </c>
      <c r="G5" s="294">
        <v>5033.5222999999996</v>
      </c>
      <c r="H5" s="294">
        <v>5925.1823000000004</v>
      </c>
      <c r="I5" s="294">
        <v>6140.2098999999998</v>
      </c>
      <c r="J5" s="294">
        <v>6541.4598999999998</v>
      </c>
      <c r="K5" s="294">
        <v>6540.8599000000004</v>
      </c>
      <c r="L5" s="294">
        <v>6556.6099000000004</v>
      </c>
      <c r="M5" s="294">
        <v>6556.6099000000004</v>
      </c>
      <c r="N5" s="95">
        <v>6586.8680000000004</v>
      </c>
      <c r="O5" s="95">
        <v>6587.3599000000004</v>
      </c>
      <c r="P5" s="95">
        <v>6413.6180000000004</v>
      </c>
      <c r="Q5" s="95">
        <v>6572.7151999999996</v>
      </c>
      <c r="R5" s="95">
        <v>6572.7151999999996</v>
      </c>
      <c r="S5" s="95">
        <v>6885.8656899999996</v>
      </c>
      <c r="T5" s="95">
        <v>8645.4621800000004</v>
      </c>
      <c r="U5" s="95">
        <v>8727.0113000000001</v>
      </c>
      <c r="V5" s="95">
        <v>8871.0251000000007</v>
      </c>
      <c r="W5" s="95">
        <v>8928.2476999999999</v>
      </c>
      <c r="X5" s="95">
        <v>10083.575000000001</v>
      </c>
      <c r="Y5" s="95">
        <v>10940.905500000001</v>
      </c>
      <c r="Z5" s="95">
        <v>12199.072249999999</v>
      </c>
      <c r="AA5" s="95">
        <v>16629.589</v>
      </c>
      <c r="AB5" s="95">
        <v>19658.77</v>
      </c>
      <c r="AC5" s="95">
        <v>23128.866999999998</v>
      </c>
      <c r="AD5" s="95">
        <v>29315.830399999999</v>
      </c>
      <c r="AE5" s="95">
        <v>32023.741900000001</v>
      </c>
      <c r="AF5" s="95">
        <v>30504.052199999998</v>
      </c>
      <c r="AG5" s="95">
        <v>30756.574799999999</v>
      </c>
      <c r="AH5" s="95">
        <v>29374.049800000001</v>
      </c>
      <c r="AI5" s="95">
        <v>29967.310755999999</v>
      </c>
      <c r="AJ5" s="95">
        <v>29599.333955999999</v>
      </c>
      <c r="AK5" s="95">
        <v>29245.136279999999</v>
      </c>
      <c r="AL5" s="95">
        <v>28596.41418</v>
      </c>
      <c r="AM5" s="50">
        <v>28896.41418</v>
      </c>
    </row>
    <row r="6" spans="1:39">
      <c r="A6" s="293" t="s">
        <v>48</v>
      </c>
      <c r="B6" s="292">
        <v>973260.93878038996</v>
      </c>
      <c r="C6" s="292">
        <v>952948.91450948897</v>
      </c>
      <c r="D6" s="292">
        <v>953793.97652584803</v>
      </c>
      <c r="E6" s="292">
        <v>1036451.98837711</v>
      </c>
      <c r="F6" s="292">
        <v>1007464.89916064</v>
      </c>
      <c r="G6" s="292">
        <v>1196486.8105730801</v>
      </c>
      <c r="H6" s="292">
        <v>1517729.14983439</v>
      </c>
      <c r="I6" s="292">
        <v>1649683.5435301601</v>
      </c>
      <c r="J6" s="292">
        <v>1626129.0913326</v>
      </c>
      <c r="K6" s="292">
        <v>1506435.30441472</v>
      </c>
      <c r="L6" s="292">
        <v>1665580.4632538499</v>
      </c>
      <c r="M6" s="292">
        <v>1617048.3997321599</v>
      </c>
      <c r="N6" s="96">
        <v>1816869.8477914501</v>
      </c>
      <c r="O6" s="96">
        <v>2023760.7442985901</v>
      </c>
      <c r="P6" s="96">
        <v>2109197.8618062586</v>
      </c>
      <c r="Q6" s="96">
        <v>2368910.175496927</v>
      </c>
      <c r="R6" s="96">
        <v>2621625.0565608037</v>
      </c>
      <c r="S6" s="96">
        <v>2921208.6424299986</v>
      </c>
      <c r="T6" s="96">
        <v>3127748.1669796887</v>
      </c>
      <c r="U6" s="96">
        <v>3020167.9290135675</v>
      </c>
      <c r="V6" s="96">
        <v>3165945.3887822069</v>
      </c>
      <c r="W6" s="96">
        <v>3779197.66503033</v>
      </c>
      <c r="X6" s="96">
        <v>4525273.0040818909</v>
      </c>
      <c r="Y6" s="96">
        <v>5391002.5995821506</v>
      </c>
      <c r="Z6" s="96">
        <v>5835080.1314278999</v>
      </c>
      <c r="AA6" s="96">
        <v>7829211.2560969191</v>
      </c>
      <c r="AB6" s="96">
        <v>10448432.61765619</v>
      </c>
      <c r="AC6" s="96">
        <v>13253907.301572109</v>
      </c>
      <c r="AD6" s="96">
        <v>17625295.957982741</v>
      </c>
      <c r="AE6" s="96">
        <v>17769830.53052884</v>
      </c>
      <c r="AF6" s="96">
        <v>16336185.202620881</v>
      </c>
      <c r="AG6" s="96">
        <v>15784429.104583621</v>
      </c>
      <c r="AH6" s="96">
        <v>15505869.126903709</v>
      </c>
      <c r="AI6" s="96">
        <v>18015339.1471177</v>
      </c>
      <c r="AJ6" s="96">
        <v>16518983.604350001</v>
      </c>
      <c r="AK6" s="96">
        <v>16258120.172063852</v>
      </c>
      <c r="AL6" s="96">
        <v>16449303.311311228</v>
      </c>
      <c r="AM6" s="50">
        <v>15998256.218212808</v>
      </c>
    </row>
    <row r="8" spans="1:39" ht="15" customHeight="1">
      <c r="A8" s="295" t="s">
        <v>97</v>
      </c>
      <c r="B8" s="295" t="s">
        <v>1951</v>
      </c>
      <c r="C8" s="295" t="s">
        <v>2059</v>
      </c>
      <c r="D8" s="295" t="s">
        <v>2124</v>
      </c>
      <c r="E8" s="295" t="s">
        <v>2165</v>
      </c>
      <c r="F8" s="295" t="s">
        <v>2242</v>
      </c>
      <c r="G8" s="197" t="s">
        <v>2291</v>
      </c>
      <c r="H8" s="197" t="s">
        <v>2351</v>
      </c>
      <c r="I8" s="500" t="s">
        <v>2406</v>
      </c>
      <c r="J8" s="500" t="s">
        <v>2456</v>
      </c>
      <c r="K8" s="500" t="s">
        <v>2567</v>
      </c>
      <c r="L8" s="500" t="s">
        <v>1341</v>
      </c>
      <c r="M8" s="500" t="s">
        <v>2894</v>
      </c>
      <c r="N8" s="500" t="s">
        <v>3051</v>
      </c>
    </row>
    <row r="9" spans="1:39">
      <c r="A9" s="295" t="s">
        <v>94</v>
      </c>
      <c r="B9" s="294">
        <v>1129595.7590000001</v>
      </c>
      <c r="C9" s="294">
        <v>1634905.0730000001</v>
      </c>
      <c r="D9" s="294">
        <v>2024835.091</v>
      </c>
      <c r="E9" s="294">
        <v>2646692.1085000001</v>
      </c>
      <c r="F9" s="294">
        <v>3072798.2105</v>
      </c>
      <c r="G9" s="95">
        <v>3221066.3325</v>
      </c>
      <c r="H9" s="95">
        <v>4096010.3999712099</v>
      </c>
      <c r="I9" s="95">
        <v>4069918.16214725</v>
      </c>
      <c r="J9" s="95">
        <v>4976522.4620107301</v>
      </c>
      <c r="K9" s="95">
        <v>4643823.8020583903</v>
      </c>
      <c r="L9" s="86">
        <v>4603798.7802557303</v>
      </c>
      <c r="M9" s="86">
        <v>4574352.9776901696</v>
      </c>
      <c r="N9" s="86">
        <v>4599356.6039180001</v>
      </c>
    </row>
    <row r="10" spans="1:39">
      <c r="A10" s="295" t="s">
        <v>95</v>
      </c>
      <c r="B10" s="294">
        <v>4275564.5425738897</v>
      </c>
      <c r="C10" s="294">
        <v>5380347.02725079</v>
      </c>
      <c r="D10" s="294">
        <v>7284796.34658626</v>
      </c>
      <c r="E10" s="294">
        <v>9991905.4343786892</v>
      </c>
      <c r="F10" s="294">
        <v>9150324.3236299995</v>
      </c>
      <c r="G10" s="95">
        <v>8276771.4746883903</v>
      </c>
      <c r="H10" s="95">
        <v>7274947.0812131902</v>
      </c>
      <c r="I10" s="95">
        <v>7253077.6877780501</v>
      </c>
      <c r="J10" s="95">
        <v>8456382.3266174309</v>
      </c>
      <c r="K10" s="95">
        <v>7326520.24602836</v>
      </c>
      <c r="L10" s="86">
        <v>7444597.5204484202</v>
      </c>
      <c r="M10" s="86">
        <v>7744569.0903286403</v>
      </c>
      <c r="N10" s="86">
        <v>7488648.6818130296</v>
      </c>
    </row>
    <row r="11" spans="1:39">
      <c r="A11" s="295" t="s">
        <v>96</v>
      </c>
      <c r="B11" s="294">
        <v>2407421.3655230301</v>
      </c>
      <c r="C11" s="294">
        <v>3413521.7474054</v>
      </c>
      <c r="D11" s="294">
        <v>3921146.9969858499</v>
      </c>
      <c r="E11" s="294">
        <v>4957382.5847040499</v>
      </c>
      <c r="F11" s="294">
        <v>5514684.2544988403</v>
      </c>
      <c r="G11" s="95">
        <v>4807843.3432324901</v>
      </c>
      <c r="H11" s="95">
        <v>4382715.0485992199</v>
      </c>
      <c r="I11" s="95">
        <v>4153499.2271784102</v>
      </c>
      <c r="J11" s="95">
        <v>4552467.0477335397</v>
      </c>
      <c r="K11" s="95">
        <v>4519040.2223072499</v>
      </c>
      <c r="L11" s="86">
        <v>4180478.7350797001</v>
      </c>
      <c r="M11" s="86">
        <v>4101784.8291124199</v>
      </c>
      <c r="N11" s="86">
        <v>3881354.5183017799</v>
      </c>
    </row>
    <row r="12" spans="1:39" ht="13.5" customHeight="1">
      <c r="A12" s="295" t="s">
        <v>98</v>
      </c>
      <c r="B12" s="294">
        <v>16629.589</v>
      </c>
      <c r="C12" s="294">
        <v>19658.77</v>
      </c>
      <c r="D12" s="294">
        <v>23128.866999999998</v>
      </c>
      <c r="E12" s="294">
        <v>29315.830399999999</v>
      </c>
      <c r="F12" s="294">
        <v>32023.741900000001</v>
      </c>
      <c r="G12" s="95">
        <v>30504.052199999998</v>
      </c>
      <c r="H12" s="95">
        <v>30756.574799999999</v>
      </c>
      <c r="I12" s="95">
        <v>29374.049800000001</v>
      </c>
      <c r="J12" s="95">
        <v>29967.310755999999</v>
      </c>
      <c r="K12" s="95">
        <v>29599.333955999999</v>
      </c>
      <c r="L12" s="86">
        <v>29245.136279999999</v>
      </c>
      <c r="M12" s="86">
        <v>28596.41418</v>
      </c>
      <c r="N12" s="86">
        <v>28896.41418</v>
      </c>
    </row>
    <row r="13" spans="1:39">
      <c r="A13" s="293" t="s">
        <v>48</v>
      </c>
      <c r="B13" s="96">
        <v>7829211.2560969191</v>
      </c>
      <c r="C13" s="96">
        <v>10448432.61765619</v>
      </c>
      <c r="D13" s="96">
        <v>13253907.301572109</v>
      </c>
      <c r="E13" s="96">
        <v>17625295.957982741</v>
      </c>
      <c r="F13" s="96">
        <v>17769830.53052884</v>
      </c>
      <c r="G13" s="96">
        <v>16336185.202620881</v>
      </c>
      <c r="H13" s="96">
        <v>15784429.104583621</v>
      </c>
      <c r="I13" s="96">
        <v>15505869.126903709</v>
      </c>
      <c r="J13" s="96">
        <v>18015339.1471177</v>
      </c>
      <c r="K13" s="96">
        <v>16518983.604350001</v>
      </c>
      <c r="L13" s="96">
        <v>16258120.172063852</v>
      </c>
      <c r="M13" s="96">
        <v>16449303.311311228</v>
      </c>
      <c r="N13" s="96">
        <v>15998256.218212808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F18" sqref="F18"/>
    </sheetView>
  </sheetViews>
  <sheetFormatPr defaultColWidth="9.125" defaultRowHeight="14.25"/>
  <cols>
    <col min="1" max="1" width="28.25" style="81" customWidth="1"/>
    <col min="2" max="2" width="14.625" style="81" bestFit="1" customWidth="1"/>
    <col min="3" max="3" width="8.875" style="81" bestFit="1" customWidth="1"/>
    <col min="4" max="4" width="10.125" style="81" bestFit="1" customWidth="1"/>
    <col min="5" max="5" width="8.875" style="81" bestFit="1" customWidth="1"/>
    <col min="6" max="6" width="13.125" style="81" bestFit="1" customWidth="1"/>
    <col min="7" max="7" width="8.875" style="81" bestFit="1" customWidth="1"/>
    <col min="8" max="16384" width="9.125" style="81"/>
  </cols>
  <sheetData>
    <row r="1" spans="1:7" ht="20.25" customHeight="1" thickBot="1">
      <c r="G1" s="321" t="s">
        <v>99</v>
      </c>
    </row>
    <row r="2" spans="1:7" s="34" customFormat="1" ht="16.5" customHeight="1" thickBot="1">
      <c r="A2" s="1301" t="s">
        <v>114</v>
      </c>
      <c r="B2" s="1296" t="s">
        <v>3052</v>
      </c>
      <c r="C2" s="1296"/>
      <c r="D2" s="1296" t="s">
        <v>2895</v>
      </c>
      <c r="E2" s="1296"/>
      <c r="F2" s="1296" t="s">
        <v>2895</v>
      </c>
      <c r="G2" s="1296"/>
    </row>
    <row r="3" spans="1:7" s="34" customFormat="1" ht="17.25">
      <c r="A3" s="1302"/>
      <c r="B3" s="169" t="s">
        <v>100</v>
      </c>
      <c r="C3" s="211" t="s">
        <v>101</v>
      </c>
      <c r="D3" s="169" t="s">
        <v>100</v>
      </c>
      <c r="E3" s="211" t="s">
        <v>101</v>
      </c>
      <c r="F3" s="211" t="s">
        <v>100</v>
      </c>
      <c r="G3" s="320" t="s">
        <v>101</v>
      </c>
    </row>
    <row r="4" spans="1:7" s="34" customFormat="1" ht="17.25">
      <c r="A4" s="317" t="s">
        <v>102</v>
      </c>
      <c r="B4" s="175">
        <v>13327752.563755</v>
      </c>
      <c r="C4" s="308">
        <v>0.20504620542399099</v>
      </c>
      <c r="D4" s="175">
        <v>14729454.968582001</v>
      </c>
      <c r="E4" s="308">
        <v>0.21347980886533799</v>
      </c>
      <c r="F4" s="318">
        <v>14729454.968582001</v>
      </c>
      <c r="G4" s="174">
        <v>0.21347980886533799</v>
      </c>
    </row>
    <row r="5" spans="1:7" s="34" customFormat="1" ht="17.25">
      <c r="A5" s="317" t="s">
        <v>103</v>
      </c>
      <c r="B5" s="175">
        <v>9941319.8902396709</v>
      </c>
      <c r="C5" s="308">
        <v>0.15294626086795901</v>
      </c>
      <c r="D5" s="175">
        <v>10836378.327059399</v>
      </c>
      <c r="E5" s="308">
        <v>0.15705591136858199</v>
      </c>
      <c r="F5" s="318">
        <v>10836378.327059399</v>
      </c>
      <c r="G5" s="174">
        <v>0.15705591136858199</v>
      </c>
    </row>
    <row r="6" spans="1:7" s="34" customFormat="1" ht="17.25">
      <c r="A6" s="317" t="s">
        <v>104</v>
      </c>
      <c r="B6" s="175">
        <v>5668693.6525999997</v>
      </c>
      <c r="C6" s="308">
        <v>8.7212312624838306E-2</v>
      </c>
      <c r="D6" s="175">
        <v>5997059.4197000004</v>
      </c>
      <c r="E6" s="308">
        <v>8.6917750955647202E-2</v>
      </c>
      <c r="F6" s="318">
        <v>5997059.4197000004</v>
      </c>
      <c r="G6" s="174">
        <v>8.6917750955647202E-2</v>
      </c>
    </row>
    <row r="7" spans="1:7" s="34" customFormat="1" ht="17.25">
      <c r="A7" s="317" t="s">
        <v>117</v>
      </c>
      <c r="B7" s="175">
        <v>5126747.8443410099</v>
      </c>
      <c r="C7" s="308">
        <v>7.8874527916023604E-2</v>
      </c>
      <c r="D7" s="175">
        <v>5477679.0327410102</v>
      </c>
      <c r="E7" s="308">
        <v>7.9390165856747602E-2</v>
      </c>
      <c r="F7" s="318">
        <v>5477679.0327410102</v>
      </c>
      <c r="G7" s="174">
        <v>7.9390165856747602E-2</v>
      </c>
    </row>
    <row r="8" spans="1:7" s="34" customFormat="1" ht="17.25">
      <c r="A8" s="317" t="s">
        <v>106</v>
      </c>
      <c r="B8" s="175">
        <v>4808574.7927271696</v>
      </c>
      <c r="C8" s="308">
        <v>7.3979465782366305E-2</v>
      </c>
      <c r="D8" s="175">
        <v>5082288.5739270598</v>
      </c>
      <c r="E8" s="308">
        <v>7.3659615761389505E-2</v>
      </c>
      <c r="F8" s="318">
        <v>5082288.5739270598</v>
      </c>
      <c r="G8" s="174">
        <v>7.3659615761389505E-2</v>
      </c>
    </row>
    <row r="9" spans="1:7" s="34" customFormat="1" ht="17.25">
      <c r="A9" s="317" t="s">
        <v>107</v>
      </c>
      <c r="B9" s="175">
        <v>4446513.1975999996</v>
      </c>
      <c r="C9" s="308">
        <v>6.8409182581545394E-2</v>
      </c>
      <c r="D9" s="175">
        <v>4286599.4176200004</v>
      </c>
      <c r="E9" s="308">
        <v>6.2127378528784999E-2</v>
      </c>
      <c r="F9" s="318">
        <v>4286599.4176200004</v>
      </c>
      <c r="G9" s="174">
        <v>6.2127378528784999E-2</v>
      </c>
    </row>
    <row r="10" spans="1:7" s="34" customFormat="1" ht="17.25">
      <c r="A10" s="317" t="s">
        <v>105</v>
      </c>
      <c r="B10" s="175">
        <v>3298670.6345779998</v>
      </c>
      <c r="C10" s="308">
        <v>5.0749733935126502E-2</v>
      </c>
      <c r="D10" s="175">
        <v>3840738.0338352001</v>
      </c>
      <c r="E10" s="308">
        <v>5.5665333382251103E-2</v>
      </c>
      <c r="F10" s="318">
        <v>3840738.0338352001</v>
      </c>
      <c r="G10" s="174">
        <v>5.5665333382251103E-2</v>
      </c>
    </row>
    <row r="11" spans="1:7" s="34" customFormat="1" ht="17.25">
      <c r="A11" s="317" t="s">
        <v>115</v>
      </c>
      <c r="B11" s="175">
        <v>2159524.83321235</v>
      </c>
      <c r="C11" s="319">
        <v>3.3224084139532602E-2</v>
      </c>
      <c r="D11" s="175">
        <v>2313912.7134977402</v>
      </c>
      <c r="E11" s="308">
        <v>3.3536450931974202E-2</v>
      </c>
      <c r="F11" s="318">
        <v>2313912.7134977402</v>
      </c>
      <c r="G11" s="174">
        <v>3.3536450931974202E-2</v>
      </c>
    </row>
    <row r="12" spans="1:7" s="34" customFormat="1" ht="17.25">
      <c r="A12" s="317" t="s">
        <v>125</v>
      </c>
      <c r="B12" s="175">
        <v>1725175.3773049</v>
      </c>
      <c r="C12" s="308">
        <v>2.65416590768104E-2</v>
      </c>
      <c r="D12" s="175">
        <v>1634769.1944011699</v>
      </c>
      <c r="E12" s="308">
        <v>2.3693355653967001E-2</v>
      </c>
      <c r="F12" s="318">
        <v>1634769.1944011699</v>
      </c>
      <c r="G12" s="174">
        <v>2.3693355653967001E-2</v>
      </c>
    </row>
    <row r="13" spans="1:7" s="34" customFormat="1" ht="18" thickBot="1">
      <c r="A13" s="317" t="s">
        <v>110</v>
      </c>
      <c r="B13" s="316">
        <v>1663966.2982699999</v>
      </c>
      <c r="C13" s="315">
        <v>2.5599963218220199E-2</v>
      </c>
      <c r="D13" s="316">
        <v>1692444.0858799999</v>
      </c>
      <c r="E13" s="315">
        <v>2.4529260637246499E-2</v>
      </c>
      <c r="F13" s="314">
        <v>1692444.0858799999</v>
      </c>
      <c r="G13" s="313">
        <v>2.4529260637246499E-2</v>
      </c>
    </row>
    <row r="14" spans="1:7" s="34" customFormat="1" ht="18" thickTop="1">
      <c r="A14" s="309" t="s">
        <v>48</v>
      </c>
      <c r="B14" s="311">
        <v>52166939.084628098</v>
      </c>
      <c r="C14" s="312">
        <v>0.80258339556641334</v>
      </c>
      <c r="D14" s="311">
        <v>55891323.767243586</v>
      </c>
      <c r="E14" s="312">
        <v>0.81005503194192807</v>
      </c>
      <c r="F14" s="311">
        <v>55891323.767243586</v>
      </c>
      <c r="G14" s="310">
        <v>0.81005503194192807</v>
      </c>
    </row>
    <row r="15" spans="1:7" s="34" customFormat="1" ht="18" thickBot="1">
      <c r="A15" s="309" t="s">
        <v>112</v>
      </c>
      <c r="B15" s="175">
        <v>12831837.8310242</v>
      </c>
      <c r="C15" s="308">
        <v>0.19741660443358588</v>
      </c>
      <c r="D15" s="207">
        <v>13105622.814591132</v>
      </c>
      <c r="E15" s="307">
        <v>0.18994496805807193</v>
      </c>
      <c r="F15" s="207">
        <v>13105622.814591132</v>
      </c>
      <c r="G15" s="178">
        <v>0.18994496805807193</v>
      </c>
    </row>
    <row r="16" spans="1:7" s="34" customFormat="1" ht="18" thickBot="1">
      <c r="A16" s="306" t="s">
        <v>113</v>
      </c>
      <c r="B16" s="305">
        <v>64998776.915652297</v>
      </c>
      <c r="C16" s="304">
        <v>0.99999999999999922</v>
      </c>
      <c r="D16" s="302">
        <v>68996946.581834719</v>
      </c>
      <c r="E16" s="303">
        <v>1</v>
      </c>
      <c r="F16" s="302">
        <v>68996946.581834719</v>
      </c>
      <c r="G16" s="301">
        <v>1</v>
      </c>
    </row>
    <row r="17" spans="1:7" s="34" customFormat="1" ht="15"/>
    <row r="18" spans="1:7" s="34" customFormat="1" ht="15"/>
    <row r="19" spans="1:7" s="34" customFormat="1" ht="15"/>
    <row r="20" spans="1:7" s="34" customFormat="1" ht="15">
      <c r="A20" s="1297"/>
      <c r="B20" s="1298"/>
      <c r="C20" s="1298"/>
      <c r="D20" s="1298"/>
      <c r="E20" s="97"/>
      <c r="F20" s="97"/>
      <c r="G20" s="97"/>
    </row>
    <row r="21" spans="1:7" s="34" customFormat="1" ht="25.5" customHeight="1">
      <c r="A21" s="98"/>
      <c r="B21" s="1299" t="s">
        <v>3052</v>
      </c>
      <c r="C21" s="1299"/>
      <c r="D21" s="1299" t="s">
        <v>2895</v>
      </c>
      <c r="E21" s="1299"/>
      <c r="F21" s="1299" t="s">
        <v>2895</v>
      </c>
      <c r="G21" s="1300"/>
    </row>
    <row r="22" spans="1:7" s="34" customFormat="1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s="34" customFormat="1" ht="15">
      <c r="A23" s="546" t="s">
        <v>16</v>
      </c>
      <c r="B23" s="116">
        <v>64998776.915652402</v>
      </c>
      <c r="C23" s="300">
        <v>1</v>
      </c>
      <c r="D23" s="116">
        <v>68996946.581834704</v>
      </c>
      <c r="E23" s="299">
        <v>1</v>
      </c>
      <c r="F23" s="116">
        <v>68996946.581834704</v>
      </c>
      <c r="G23" s="623">
        <v>1</v>
      </c>
    </row>
    <row r="24" spans="1:7" s="34" customFormat="1" ht="15">
      <c r="A24" s="544" t="s">
        <v>102</v>
      </c>
      <c r="B24" s="116">
        <v>13327752.563755</v>
      </c>
      <c r="C24" s="300">
        <v>0.20504620542399099</v>
      </c>
      <c r="D24" s="116">
        <v>14729454.968582001</v>
      </c>
      <c r="E24" s="299">
        <v>0.21347980886533799</v>
      </c>
      <c r="F24" s="116">
        <v>14729454.968582001</v>
      </c>
      <c r="G24" s="624">
        <v>0.21347980886533799</v>
      </c>
    </row>
    <row r="25" spans="1:7" s="34" customFormat="1" ht="15" customHeight="1">
      <c r="A25" s="544" t="s">
        <v>103</v>
      </c>
      <c r="B25" s="116">
        <v>9941319.8902396709</v>
      </c>
      <c r="C25" s="300">
        <v>0.15294626086795901</v>
      </c>
      <c r="D25" s="116">
        <v>10836378.327059399</v>
      </c>
      <c r="E25" s="299">
        <v>0.15705591136858199</v>
      </c>
      <c r="F25" s="116">
        <v>10836378.327059399</v>
      </c>
      <c r="G25" s="624">
        <v>0.15705591136858199</v>
      </c>
    </row>
    <row r="26" spans="1:7" s="34" customFormat="1" ht="15" customHeight="1">
      <c r="A26" s="544" t="s">
        <v>104</v>
      </c>
      <c r="B26" s="116">
        <v>5668693.6525999997</v>
      </c>
      <c r="C26" s="300">
        <v>8.7212312624838306E-2</v>
      </c>
      <c r="D26" s="116">
        <v>5997059.4197000004</v>
      </c>
      <c r="E26" s="299">
        <v>8.6917750955647202E-2</v>
      </c>
      <c r="F26" s="116">
        <v>5997059.4197000004</v>
      </c>
      <c r="G26" s="624">
        <v>8.6917750955647202E-2</v>
      </c>
    </row>
    <row r="27" spans="1:7" s="34" customFormat="1" ht="15" customHeight="1">
      <c r="A27" s="544" t="s">
        <v>117</v>
      </c>
      <c r="B27" s="116">
        <v>5126747.8443410099</v>
      </c>
      <c r="C27" s="300">
        <v>7.8874527916023604E-2</v>
      </c>
      <c r="D27" s="116">
        <v>5477679.0327410102</v>
      </c>
      <c r="E27" s="299">
        <v>7.9390165856747602E-2</v>
      </c>
      <c r="F27" s="116">
        <v>5477679.0327410102</v>
      </c>
      <c r="G27" s="624">
        <v>7.9390165856747602E-2</v>
      </c>
    </row>
    <row r="28" spans="1:7" s="34" customFormat="1" ht="15" customHeight="1">
      <c r="A28" s="544" t="s">
        <v>106</v>
      </c>
      <c r="B28" s="116">
        <v>4808574.7927271696</v>
      </c>
      <c r="C28" s="300">
        <v>7.3979465782366305E-2</v>
      </c>
      <c r="D28" s="116">
        <v>5082288.5739270598</v>
      </c>
      <c r="E28" s="299">
        <v>7.3659615761389505E-2</v>
      </c>
      <c r="F28" s="116">
        <v>5082288.5739270598</v>
      </c>
      <c r="G28" s="624">
        <v>7.3659615761389505E-2</v>
      </c>
    </row>
    <row r="29" spans="1:7" s="34" customFormat="1" ht="15" customHeight="1">
      <c r="A29" s="544" t="s">
        <v>107</v>
      </c>
      <c r="B29" s="116">
        <v>4446513.1975999996</v>
      </c>
      <c r="C29" s="300">
        <v>6.8409182581545394E-2</v>
      </c>
      <c r="D29" s="116">
        <v>4286599.4176200004</v>
      </c>
      <c r="E29" s="299">
        <v>6.2127378528784999E-2</v>
      </c>
      <c r="F29" s="116">
        <v>4286599.4176200004</v>
      </c>
      <c r="G29" s="624">
        <v>6.2127378528784999E-2</v>
      </c>
    </row>
    <row r="30" spans="1:7" s="34" customFormat="1" ht="15" customHeight="1">
      <c r="A30" s="544" t="s">
        <v>105</v>
      </c>
      <c r="B30" s="116">
        <v>3298670.6345779998</v>
      </c>
      <c r="C30" s="300">
        <v>5.0749733935126502E-2</v>
      </c>
      <c r="D30" s="116">
        <v>3840738.0338352001</v>
      </c>
      <c r="E30" s="299">
        <v>5.5665333382251103E-2</v>
      </c>
      <c r="F30" s="116">
        <v>3840738.0338352001</v>
      </c>
      <c r="G30" s="624">
        <v>5.5665333382251103E-2</v>
      </c>
    </row>
    <row r="31" spans="1:7" s="34" customFormat="1" ht="15" customHeight="1">
      <c r="A31" s="544" t="s">
        <v>115</v>
      </c>
      <c r="B31" s="116">
        <v>2159524.83321235</v>
      </c>
      <c r="C31" s="300">
        <v>3.3224084139532602E-2</v>
      </c>
      <c r="D31" s="116">
        <v>2313912.7134977402</v>
      </c>
      <c r="E31" s="299">
        <v>3.3536450931974202E-2</v>
      </c>
      <c r="F31" s="116">
        <v>2313912.7134977402</v>
      </c>
      <c r="G31" s="624">
        <v>3.3536450931974202E-2</v>
      </c>
    </row>
    <row r="32" spans="1:7" s="34" customFormat="1" ht="15" customHeight="1">
      <c r="A32" s="544" t="s">
        <v>125</v>
      </c>
      <c r="B32" s="116">
        <v>1725175.3773049</v>
      </c>
      <c r="C32" s="300">
        <v>2.65416590768104E-2</v>
      </c>
      <c r="D32" s="116">
        <v>1634769.1944011699</v>
      </c>
      <c r="E32" s="299">
        <v>2.3693355653967001E-2</v>
      </c>
      <c r="F32" s="116">
        <v>1634769.1944011699</v>
      </c>
      <c r="G32" s="624">
        <v>2.3693355653967001E-2</v>
      </c>
    </row>
    <row r="33" spans="1:7" s="34" customFormat="1" ht="15" customHeight="1">
      <c r="A33" s="544" t="s">
        <v>110</v>
      </c>
      <c r="B33" s="116">
        <v>1663966.2982699999</v>
      </c>
      <c r="C33" s="300">
        <v>2.5599963218220199E-2</v>
      </c>
      <c r="D33" s="116">
        <v>1692444.0858799999</v>
      </c>
      <c r="E33" s="299">
        <v>2.4529260637246499E-2</v>
      </c>
      <c r="F33" s="116">
        <v>1692444.0858799999</v>
      </c>
      <c r="G33" s="624">
        <v>2.4529260637246499E-2</v>
      </c>
    </row>
    <row r="34" spans="1:7" s="34" customFormat="1" ht="15" customHeight="1">
      <c r="A34" s="544" t="s">
        <v>121</v>
      </c>
      <c r="B34" s="116">
        <v>1288617.5167648499</v>
      </c>
      <c r="C34" s="300">
        <v>1.9825257918884599E-2</v>
      </c>
      <c r="D34" s="116">
        <v>1284214.7912876101</v>
      </c>
      <c r="E34" s="299">
        <v>1.86126322237238E-2</v>
      </c>
      <c r="F34" s="116">
        <v>1284214.7912876101</v>
      </c>
      <c r="G34" s="624">
        <v>1.86126322237238E-2</v>
      </c>
    </row>
    <row r="35" spans="1:7" s="34" customFormat="1" ht="15" customHeight="1">
      <c r="A35" s="544" t="s">
        <v>119</v>
      </c>
      <c r="B35" s="116">
        <v>1222555.80646968</v>
      </c>
      <c r="C35" s="300">
        <v>1.88089047899496E-2</v>
      </c>
      <c r="D35" s="116">
        <v>1240391.0476141099</v>
      </c>
      <c r="E35" s="299">
        <v>1.7977477396668998E-2</v>
      </c>
      <c r="F35" s="116">
        <v>1240391.0476141099</v>
      </c>
      <c r="G35" s="624">
        <v>1.7977477396668998E-2</v>
      </c>
    </row>
    <row r="36" spans="1:7" s="34" customFormat="1" ht="15" customHeight="1">
      <c r="A36" s="544" t="s">
        <v>120</v>
      </c>
      <c r="B36" s="116">
        <v>1203197.8</v>
      </c>
      <c r="C36" s="300">
        <v>1.85110837017959E-2</v>
      </c>
      <c r="D36" s="116">
        <v>1268309.2</v>
      </c>
      <c r="E36" s="299">
        <v>1.8382106206623301E-2</v>
      </c>
      <c r="F36" s="116">
        <v>1268309.2</v>
      </c>
      <c r="G36" s="624">
        <v>1.8382106206623301E-2</v>
      </c>
    </row>
    <row r="37" spans="1:7" s="34" customFormat="1" ht="15" customHeight="1">
      <c r="A37" s="544" t="s">
        <v>111</v>
      </c>
      <c r="B37" s="116">
        <v>1123051.30656021</v>
      </c>
      <c r="C37" s="300">
        <v>1.7278037523960999E-2</v>
      </c>
      <c r="D37" s="116">
        <v>1185259.57804909</v>
      </c>
      <c r="E37" s="299">
        <v>1.71784352318156E-2</v>
      </c>
      <c r="F37" s="116">
        <v>1185259.57804909</v>
      </c>
      <c r="G37" s="624">
        <v>1.71784352318156E-2</v>
      </c>
    </row>
    <row r="38" spans="1:7" s="34" customFormat="1" ht="15" customHeight="1">
      <c r="A38" s="544" t="s">
        <v>108</v>
      </c>
      <c r="B38" s="116">
        <v>1113600</v>
      </c>
      <c r="C38" s="300">
        <v>1.7132630071564198E-2</v>
      </c>
      <c r="D38" s="116">
        <v>1134792</v>
      </c>
      <c r="E38" s="299">
        <v>1.6446988688898899E-2</v>
      </c>
      <c r="F38" s="116">
        <v>1134792</v>
      </c>
      <c r="G38" s="624">
        <v>1.6446988688898899E-2</v>
      </c>
    </row>
    <row r="39" spans="1:7" s="34" customFormat="1" ht="15" customHeight="1">
      <c r="A39" s="544" t="s">
        <v>109</v>
      </c>
      <c r="B39" s="116">
        <v>738227.33</v>
      </c>
      <c r="C39" s="300">
        <v>1.1357557250007699E-2</v>
      </c>
      <c r="D39" s="116">
        <v>723603.33</v>
      </c>
      <c r="E39" s="299">
        <v>1.04874688786664E-2</v>
      </c>
      <c r="F39" s="116">
        <v>723603.33</v>
      </c>
      <c r="G39" s="624">
        <v>1.04874688786664E-2</v>
      </c>
    </row>
    <row r="40" spans="1:7" s="34" customFormat="1" ht="15" customHeight="1">
      <c r="A40" s="544" t="s">
        <v>116</v>
      </c>
      <c r="B40" s="116">
        <v>734248.77338000003</v>
      </c>
      <c r="C40" s="300">
        <v>1.1296347534859299E-2</v>
      </c>
      <c r="D40" s="116">
        <v>735115.64170000004</v>
      </c>
      <c r="E40" s="299">
        <v>1.06543213593968E-2</v>
      </c>
      <c r="F40" s="116">
        <v>735115.64170000004</v>
      </c>
      <c r="G40" s="624">
        <v>1.06543213593968E-2</v>
      </c>
    </row>
    <row r="41" spans="1:7" s="34" customFormat="1" ht="15" customHeight="1">
      <c r="A41" s="544" t="s">
        <v>123</v>
      </c>
      <c r="B41" s="116">
        <v>703934.13989931997</v>
      </c>
      <c r="C41" s="300">
        <v>1.0829959782363299E-2</v>
      </c>
      <c r="D41" s="116">
        <v>735414.26183940005</v>
      </c>
      <c r="E41" s="299">
        <v>1.0658649379029401E-2</v>
      </c>
      <c r="F41" s="116">
        <v>735414.26183940005</v>
      </c>
      <c r="G41" s="624">
        <v>1.0658649379029401E-2</v>
      </c>
    </row>
    <row r="42" spans="1:7" s="34" customFormat="1" ht="15" customHeight="1">
      <c r="A42" s="544" t="s">
        <v>118</v>
      </c>
      <c r="B42" s="116">
        <v>671992.21672170598</v>
      </c>
      <c r="C42" s="300">
        <v>1.0338536332671899E-2</v>
      </c>
      <c r="D42" s="116">
        <v>702203.33500457206</v>
      </c>
      <c r="E42" s="299">
        <v>1.01773102983871E-2</v>
      </c>
      <c r="F42" s="116">
        <v>702203.33500457206</v>
      </c>
      <c r="G42" s="624">
        <v>1.01773102983871E-2</v>
      </c>
    </row>
    <row r="43" spans="1:7" s="34" customFormat="1" ht="15" customHeight="1">
      <c r="A43" s="544" t="s">
        <v>124</v>
      </c>
      <c r="B43" s="116">
        <v>412529.58529138</v>
      </c>
      <c r="C43" s="300">
        <v>6.3467284288550802E-3</v>
      </c>
      <c r="D43" s="116">
        <v>413434.20247601997</v>
      </c>
      <c r="E43" s="299">
        <v>5.9920651993731503E-3</v>
      </c>
      <c r="F43" s="116">
        <v>413434.20247601997</v>
      </c>
      <c r="G43" s="624">
        <v>5.9920651993731503E-3</v>
      </c>
    </row>
    <row r="44" spans="1:7" s="34" customFormat="1" ht="15" customHeight="1">
      <c r="A44" s="544" t="s">
        <v>136</v>
      </c>
      <c r="B44" s="116">
        <v>373630.58205350098</v>
      </c>
      <c r="C44" s="300">
        <v>5.7482709642114396E-3</v>
      </c>
      <c r="D44" s="116">
        <v>374633.02129974897</v>
      </c>
      <c r="E44" s="299">
        <v>5.4297043544587996E-3</v>
      </c>
      <c r="F44" s="116">
        <v>374633.02129974897</v>
      </c>
      <c r="G44" s="624">
        <v>5.4297043544587996E-3</v>
      </c>
    </row>
    <row r="45" spans="1:7" s="34" customFormat="1" ht="15" customHeight="1">
      <c r="A45" s="544" t="s">
        <v>126</v>
      </c>
      <c r="B45" s="116">
        <v>358880.95414048003</v>
      </c>
      <c r="C45" s="300">
        <v>5.5213493417913496E-3</v>
      </c>
      <c r="D45" s="116">
        <v>363423.39063705999</v>
      </c>
      <c r="E45" s="299">
        <v>5.2672387495585303E-3</v>
      </c>
      <c r="F45" s="116">
        <v>363423.39063705999</v>
      </c>
      <c r="G45" s="624">
        <v>5.2672387495585303E-3</v>
      </c>
    </row>
    <row r="46" spans="1:7" s="34" customFormat="1" ht="15" customHeight="1">
      <c r="A46" s="544" t="s">
        <v>122</v>
      </c>
      <c r="B46" s="116">
        <v>330679.442599389</v>
      </c>
      <c r="C46" s="300">
        <v>5.0874717693304497E-3</v>
      </c>
      <c r="D46" s="116">
        <v>319903.14034064702</v>
      </c>
      <c r="E46" s="299">
        <v>4.636482571895E-3</v>
      </c>
      <c r="F46" s="116">
        <v>319903.14034064702</v>
      </c>
      <c r="G46" s="624">
        <v>4.636482571895E-3</v>
      </c>
    </row>
    <row r="47" spans="1:7" s="34" customFormat="1" ht="15" customHeight="1">
      <c r="A47" s="544" t="s">
        <v>128</v>
      </c>
      <c r="B47" s="116">
        <v>291090.73832841002</v>
      </c>
      <c r="C47" s="300">
        <v>4.4784033198986602E-3</v>
      </c>
      <c r="D47" s="116">
        <v>291060.24095774</v>
      </c>
      <c r="E47" s="299">
        <v>4.2184510384459502E-3</v>
      </c>
      <c r="F47" s="116">
        <v>291060.24095774</v>
      </c>
      <c r="G47" s="624">
        <v>4.2184510384459502E-3</v>
      </c>
    </row>
    <row r="48" spans="1:7" s="34" customFormat="1" ht="15" customHeight="1">
      <c r="A48" s="544" t="s">
        <v>130</v>
      </c>
      <c r="B48" s="116">
        <v>289656.22260142001</v>
      </c>
      <c r="C48" s="300">
        <v>4.45633343189367E-3</v>
      </c>
      <c r="D48" s="116">
        <v>302936.08550439001</v>
      </c>
      <c r="E48" s="299">
        <v>4.3905723443150996E-3</v>
      </c>
      <c r="F48" s="116">
        <v>302936.08550439001</v>
      </c>
      <c r="G48" s="624">
        <v>4.3905723443150996E-3</v>
      </c>
    </row>
    <row r="49" spans="1:7" s="34" customFormat="1" ht="15" customHeight="1">
      <c r="A49" s="544" t="s">
        <v>146</v>
      </c>
      <c r="B49" s="116">
        <v>248035.85453499999</v>
      </c>
      <c r="C49" s="300">
        <v>3.8160080282260002E-3</v>
      </c>
      <c r="D49" s="116">
        <v>258436.81209200001</v>
      </c>
      <c r="E49" s="299">
        <v>3.7456267979261602E-3</v>
      </c>
      <c r="F49" s="116">
        <v>258436.81209200001</v>
      </c>
      <c r="G49" s="624">
        <v>3.7456267979261602E-3</v>
      </c>
    </row>
    <row r="50" spans="1:7" s="34" customFormat="1" ht="15" customHeight="1">
      <c r="A50" s="544" t="s">
        <v>127</v>
      </c>
      <c r="B50" s="116">
        <v>247298.33968390001</v>
      </c>
      <c r="C50" s="300">
        <v>3.8046614323960898E-3</v>
      </c>
      <c r="D50" s="116">
        <v>267315.36692689999</v>
      </c>
      <c r="E50" s="299">
        <v>3.8743072000997501E-3</v>
      </c>
      <c r="F50" s="116">
        <v>267315.36692689999</v>
      </c>
      <c r="G50" s="624">
        <v>3.8743072000997501E-3</v>
      </c>
    </row>
    <row r="51" spans="1:7" s="34" customFormat="1" ht="15" customHeight="1">
      <c r="A51" s="544" t="s">
        <v>149</v>
      </c>
      <c r="B51" s="116">
        <v>210630.651656314</v>
      </c>
      <c r="C51" s="300">
        <v>3.2405325400144901E-3</v>
      </c>
      <c r="D51" s="116">
        <v>209342.074868269</v>
      </c>
      <c r="E51" s="299">
        <v>3.0340773793515099E-3</v>
      </c>
      <c r="F51" s="116">
        <v>209342.074868269</v>
      </c>
      <c r="G51" s="624">
        <v>3.0340773793515099E-3</v>
      </c>
    </row>
    <row r="52" spans="1:7" s="34" customFormat="1" ht="15" customHeight="1">
      <c r="A52" s="544" t="s">
        <v>131</v>
      </c>
      <c r="B52" s="116">
        <v>157015.93070908199</v>
      </c>
      <c r="C52" s="300">
        <v>2.4156751582085699E-3</v>
      </c>
      <c r="D52" s="116">
        <v>155980.67960477201</v>
      </c>
      <c r="E52" s="299">
        <v>2.2606896005139799E-3</v>
      </c>
      <c r="F52" s="116">
        <v>155980.67960477201</v>
      </c>
      <c r="G52" s="624">
        <v>2.2606896005139799E-3</v>
      </c>
    </row>
    <row r="53" spans="1:7" s="34" customFormat="1" ht="15" customHeight="1">
      <c r="A53" s="544" t="s">
        <v>133</v>
      </c>
      <c r="B53" s="116">
        <v>155229.00718857601</v>
      </c>
      <c r="C53" s="300">
        <v>2.3881835098222498E-3</v>
      </c>
      <c r="D53" s="116">
        <v>161034.09379458</v>
      </c>
      <c r="E53" s="299">
        <v>2.3339307284212002E-3</v>
      </c>
      <c r="F53" s="116">
        <v>161034.09379458</v>
      </c>
      <c r="G53" s="624">
        <v>2.3339307284212002E-3</v>
      </c>
    </row>
    <row r="54" spans="1:7" s="34" customFormat="1" ht="15" customHeight="1">
      <c r="A54" s="544" t="s">
        <v>135</v>
      </c>
      <c r="B54" s="116">
        <v>129458.74813000001</v>
      </c>
      <c r="C54" s="300">
        <v>1.9917105255379802E-3</v>
      </c>
      <c r="D54" s="116">
        <v>129258.7849</v>
      </c>
      <c r="E54" s="299">
        <v>1.8733986256434E-3</v>
      </c>
      <c r="F54" s="116">
        <v>129258.7849</v>
      </c>
      <c r="G54" s="624">
        <v>1.8733986256434E-3</v>
      </c>
    </row>
    <row r="55" spans="1:7" s="34" customFormat="1" ht="15" customHeight="1">
      <c r="A55" s="544" t="s">
        <v>129</v>
      </c>
      <c r="B55" s="116">
        <v>119922.2</v>
      </c>
      <c r="C55" s="300">
        <v>1.8449916396984E-3</v>
      </c>
      <c r="D55" s="116">
        <v>119649.8</v>
      </c>
      <c r="E55" s="299">
        <v>1.7341318120228399E-3</v>
      </c>
      <c r="F55" s="116">
        <v>119649.8</v>
      </c>
      <c r="G55" s="624">
        <v>1.7341318120228399E-3</v>
      </c>
    </row>
    <row r="56" spans="1:7" s="34" customFormat="1" ht="15" customHeight="1">
      <c r="A56" s="544" t="s">
        <v>144</v>
      </c>
      <c r="B56" s="116">
        <v>111180.17</v>
      </c>
      <c r="C56" s="300">
        <v>1.7104963397122999E-3</v>
      </c>
      <c r="D56" s="116">
        <v>118280.97</v>
      </c>
      <c r="E56" s="299">
        <v>1.71429281815698E-3</v>
      </c>
      <c r="F56" s="116">
        <v>118280.97</v>
      </c>
      <c r="G56" s="624">
        <v>1.71429281815698E-3</v>
      </c>
    </row>
    <row r="57" spans="1:7" s="34" customFormat="1" ht="15" customHeight="1">
      <c r="A57" s="544" t="s">
        <v>132</v>
      </c>
      <c r="B57" s="116">
        <v>106928.4</v>
      </c>
      <c r="C57" s="300">
        <v>1.6450832627013701E-3</v>
      </c>
      <c r="D57" s="116">
        <v>108459.9</v>
      </c>
      <c r="E57" s="299">
        <v>1.57195217141036E-3</v>
      </c>
      <c r="F57" s="116">
        <v>108459.9</v>
      </c>
      <c r="G57" s="624">
        <v>1.57195217141036E-3</v>
      </c>
    </row>
    <row r="58" spans="1:7" s="34" customFormat="1" ht="15" customHeight="1">
      <c r="A58" s="544" t="s">
        <v>148</v>
      </c>
      <c r="B58" s="116">
        <v>90080.188626000003</v>
      </c>
      <c r="C58" s="300">
        <v>1.3858751333566701E-3</v>
      </c>
      <c r="D58" s="116">
        <v>93407.210181000002</v>
      </c>
      <c r="E58" s="299">
        <v>1.3537875921829799E-3</v>
      </c>
      <c r="F58" s="116">
        <v>93407.210181000002</v>
      </c>
      <c r="G58" s="624">
        <v>1.3537875921829799E-3</v>
      </c>
    </row>
    <row r="59" spans="1:7" s="34" customFormat="1" ht="15" customHeight="1">
      <c r="A59" s="544" t="s">
        <v>139</v>
      </c>
      <c r="B59" s="116">
        <v>69585.167339799998</v>
      </c>
      <c r="C59" s="300">
        <v>1.0705611804065101E-3</v>
      </c>
      <c r="D59" s="116">
        <v>71126.641029799997</v>
      </c>
      <c r="E59" s="299">
        <v>1.0308665028450101E-3</v>
      </c>
      <c r="F59" s="116">
        <v>71126.641029799997</v>
      </c>
      <c r="G59" s="624">
        <v>1.0308665028450101E-3</v>
      </c>
    </row>
    <row r="60" spans="1:7" s="34" customFormat="1" ht="15" customHeight="1">
      <c r="A60" s="544" t="s">
        <v>150</v>
      </c>
      <c r="B60" s="116">
        <v>67732</v>
      </c>
      <c r="C60" s="300">
        <v>1.0420503771616299E-3</v>
      </c>
      <c r="D60" s="116">
        <v>71495.8</v>
      </c>
      <c r="E60" s="299">
        <v>1.0362168696146799E-3</v>
      </c>
      <c r="F60" s="116">
        <v>71495.8</v>
      </c>
      <c r="G60" s="624">
        <v>1.0362168696146799E-3</v>
      </c>
    </row>
    <row r="61" spans="1:7" s="34" customFormat="1" ht="15" customHeight="1">
      <c r="A61" s="544" t="s">
        <v>141</v>
      </c>
      <c r="B61" s="116">
        <v>57625.449059999999</v>
      </c>
      <c r="C61" s="300">
        <v>8.8656205231029805E-4</v>
      </c>
      <c r="D61" s="116">
        <v>59019.910464000001</v>
      </c>
      <c r="E61" s="299">
        <v>8.5539887470235595E-4</v>
      </c>
      <c r="F61" s="116">
        <v>59019.910464000001</v>
      </c>
      <c r="G61" s="624">
        <v>8.5539887470235595E-4</v>
      </c>
    </row>
    <row r="62" spans="1:7" s="34" customFormat="1" ht="15" customHeight="1">
      <c r="A62" s="544" t="s">
        <v>137</v>
      </c>
      <c r="B62" s="116">
        <v>43179.186038400003</v>
      </c>
      <c r="C62" s="300">
        <v>6.6430766988789304E-4</v>
      </c>
      <c r="D62" s="116">
        <v>44156.258591400001</v>
      </c>
      <c r="E62" s="299">
        <v>6.3997409710048398E-4</v>
      </c>
      <c r="F62" s="116">
        <v>44156.258591400001</v>
      </c>
      <c r="G62" s="624">
        <v>6.3997409710048398E-4</v>
      </c>
    </row>
    <row r="63" spans="1:7" s="34" customFormat="1" ht="15" customHeight="1">
      <c r="A63" s="544" t="s">
        <v>151</v>
      </c>
      <c r="B63" s="116">
        <v>38878.92</v>
      </c>
      <c r="C63" s="300">
        <v>5.9814848593924203E-4</v>
      </c>
      <c r="D63" s="116">
        <v>39451.589999999997</v>
      </c>
      <c r="E63" s="299">
        <v>5.71787476902444E-4</v>
      </c>
      <c r="F63" s="116">
        <v>39451.589999999997</v>
      </c>
      <c r="G63" s="624">
        <v>5.71787476902444E-4</v>
      </c>
    </row>
    <row r="64" spans="1:7" ht="15" customHeight="1">
      <c r="A64" s="544" t="s">
        <v>140</v>
      </c>
      <c r="B64" s="116">
        <v>35791.82</v>
      </c>
      <c r="C64" s="300">
        <v>5.50653746091966E-4</v>
      </c>
      <c r="D64" s="116">
        <v>36831.019999999997</v>
      </c>
      <c r="E64" s="299">
        <v>5.3380652079025104E-4</v>
      </c>
      <c r="F64" s="116">
        <v>36831.019999999997</v>
      </c>
      <c r="G64" s="624">
        <v>5.3380652079025104E-4</v>
      </c>
    </row>
    <row r="65" spans="1:7" ht="15" customHeight="1">
      <c r="A65" s="544" t="s">
        <v>142</v>
      </c>
      <c r="B65" s="116">
        <v>30740.436934797999</v>
      </c>
      <c r="C65" s="300">
        <v>4.7293869813410901E-4</v>
      </c>
      <c r="D65" s="116">
        <v>27754.421602013001</v>
      </c>
      <c r="E65" s="299">
        <v>4.0225579503137202E-4</v>
      </c>
      <c r="F65" s="116">
        <v>27754.421602013001</v>
      </c>
      <c r="G65" s="624">
        <v>4.0225579503137202E-4</v>
      </c>
    </row>
    <row r="66" spans="1:7" ht="15" customHeight="1">
      <c r="A66" s="544" t="s">
        <v>138</v>
      </c>
      <c r="B66" s="116">
        <v>16434</v>
      </c>
      <c r="C66" s="300">
        <v>2.5283552675654298E-4</v>
      </c>
      <c r="D66" s="116">
        <v>16443.900000000001</v>
      </c>
      <c r="E66" s="299">
        <v>2.3832793789644701E-4</v>
      </c>
      <c r="F66" s="116">
        <v>16443.900000000001</v>
      </c>
      <c r="G66" s="624">
        <v>2.3832793789644701E-4</v>
      </c>
    </row>
    <row r="67" spans="1:7" ht="15" customHeight="1">
      <c r="A67" s="544" t="s">
        <v>143</v>
      </c>
      <c r="B67" s="116">
        <v>9664.6</v>
      </c>
      <c r="C67" s="300">
        <v>1.4868895167891499E-4</v>
      </c>
      <c r="D67" s="116">
        <v>9563.4</v>
      </c>
      <c r="E67" s="299">
        <v>1.38606133659222E-4</v>
      </c>
      <c r="F67" s="116">
        <v>9563.4</v>
      </c>
      <c r="G67" s="624">
        <v>1.38606133659222E-4</v>
      </c>
    </row>
    <row r="68" spans="1:7" ht="15" customHeight="1">
      <c r="A68" s="544" t="s">
        <v>134</v>
      </c>
      <c r="B68" s="116">
        <v>9313.4</v>
      </c>
      <c r="C68" s="300">
        <v>1.4328577308594299E-4</v>
      </c>
      <c r="D68" s="116">
        <v>9313.4</v>
      </c>
      <c r="E68" s="299">
        <v>1.3498278491141201E-4</v>
      </c>
      <c r="F68" s="116">
        <v>9313.4</v>
      </c>
      <c r="G68" s="624">
        <v>1.3498278491141201E-4</v>
      </c>
    </row>
    <row r="69" spans="1:7" ht="15" customHeight="1">
      <c r="A69" s="544" t="s">
        <v>1568</v>
      </c>
      <c r="B69" s="116">
        <v>8382.2643800000005</v>
      </c>
      <c r="C69" s="300">
        <v>1.2896034014420801E-4</v>
      </c>
      <c r="D69" s="116">
        <v>8912.9258119999995</v>
      </c>
      <c r="E69" s="299">
        <v>1.2917855432093201E-4</v>
      </c>
      <c r="F69" s="116">
        <v>8912.9258119999995</v>
      </c>
      <c r="G69" s="624">
        <v>1.2917855432093201E-4</v>
      </c>
    </row>
    <row r="70" spans="1:7" ht="15" customHeight="1">
      <c r="A70" s="544" t="s">
        <v>153</v>
      </c>
      <c r="B70" s="116">
        <v>7963.4719320000004</v>
      </c>
      <c r="C70" s="300">
        <v>1.2251725816831999E-4</v>
      </c>
      <c r="D70" s="116">
        <v>10620.928013999999</v>
      </c>
      <c r="E70" s="299">
        <v>1.53933304880426E-4</v>
      </c>
      <c r="F70" s="116">
        <v>10620.928013999999</v>
      </c>
      <c r="G70" s="624">
        <v>1.53933304880426E-4</v>
      </c>
    </row>
    <row r="71" spans="1:7" ht="15" customHeight="1">
      <c r="A71" s="544" t="s">
        <v>1616</v>
      </c>
      <c r="B71" s="116">
        <v>4843.3500000000004</v>
      </c>
      <c r="C71" s="300">
        <v>7.4514479038353607E-5</v>
      </c>
      <c r="D71" s="116">
        <v>5041.8</v>
      </c>
      <c r="E71" s="299">
        <v>7.3072798866832597E-5</v>
      </c>
      <c r="F71" s="116">
        <v>5041.8</v>
      </c>
      <c r="G71" s="624">
        <v>7.3072798866832597E-5</v>
      </c>
    </row>
    <row r="72" spans="1:7" ht="15" customHeight="1">
      <c r="A72" s="544" t="s">
        <v>152</v>
      </c>
      <c r="B72" s="116">
        <v>31.86</v>
      </c>
      <c r="C72" s="300">
        <v>4.9016306939658395E-7</v>
      </c>
      <c r="D72" s="116">
        <v>31.86</v>
      </c>
      <c r="E72" s="299">
        <v>4.6175956442089902E-7</v>
      </c>
      <c r="F72" s="116">
        <v>31.86</v>
      </c>
      <c r="G72" s="624">
        <v>4.6175956442089902E-7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G20" sqref="G20"/>
    </sheetView>
  </sheetViews>
  <sheetFormatPr defaultColWidth="9.125" defaultRowHeight="15"/>
  <cols>
    <col min="1" max="1" width="32.75" style="34" bestFit="1" customWidth="1"/>
    <col min="2" max="2" width="13.125" style="34" bestFit="1" customWidth="1"/>
    <col min="3" max="3" width="13.25" style="34" bestFit="1" customWidth="1"/>
    <col min="4" max="4" width="13.125" style="34" bestFit="1" customWidth="1"/>
    <col min="5" max="5" width="13.25" style="34" bestFit="1" customWidth="1"/>
    <col min="6" max="6" width="11.25" style="34" customWidth="1"/>
    <col min="7" max="7" width="14.375" style="34" bestFit="1" customWidth="1"/>
    <col min="8" max="8" width="18.625" style="34" customWidth="1"/>
    <col min="9" max="9" width="10.75" style="34" customWidth="1"/>
    <col min="10" max="16384" width="9.125" style="34"/>
  </cols>
  <sheetData>
    <row r="1" spans="1:7" ht="19.5" customHeight="1" thickBot="1">
      <c r="G1" s="321" t="s">
        <v>99</v>
      </c>
    </row>
    <row r="2" spans="1:7" ht="16.5" customHeight="1" thickBot="1">
      <c r="A2" s="1301" t="s">
        <v>114</v>
      </c>
      <c r="B2" s="1296" t="s">
        <v>3052</v>
      </c>
      <c r="C2" s="1296"/>
      <c r="D2" s="1296" t="s">
        <v>2895</v>
      </c>
      <c r="E2" s="1296"/>
      <c r="F2" s="1296" t="s">
        <v>2895</v>
      </c>
      <c r="G2" s="1296"/>
    </row>
    <row r="3" spans="1:7" ht="17.25">
      <c r="A3" s="1302"/>
      <c r="B3" s="211" t="s">
        <v>100</v>
      </c>
      <c r="C3" s="210" t="s">
        <v>101</v>
      </c>
      <c r="D3" s="169" t="s">
        <v>100</v>
      </c>
      <c r="E3" s="211" t="s">
        <v>101</v>
      </c>
      <c r="F3" s="209" t="s">
        <v>100</v>
      </c>
      <c r="G3" s="320" t="s">
        <v>101</v>
      </c>
    </row>
    <row r="4" spans="1:7" ht="17.25">
      <c r="A4" s="330" t="s">
        <v>102</v>
      </c>
      <c r="B4" s="215">
        <v>9739794.457835</v>
      </c>
      <c r="C4" s="308">
        <v>0.19876920324938399</v>
      </c>
      <c r="D4" s="175">
        <v>10843096.903480001</v>
      </c>
      <c r="E4" s="331">
        <v>0.20634792026081999</v>
      </c>
      <c r="F4" s="214">
        <v>10843096.903480001</v>
      </c>
      <c r="G4" s="331">
        <v>0.20634792026081999</v>
      </c>
    </row>
    <row r="5" spans="1:7" ht="17.25">
      <c r="A5" s="330" t="s">
        <v>103</v>
      </c>
      <c r="B5" s="215">
        <v>7281530.8136514099</v>
      </c>
      <c r="C5" s="308">
        <v>0.148601090560082</v>
      </c>
      <c r="D5" s="175">
        <v>8194662.9557779497</v>
      </c>
      <c r="E5" s="331">
        <v>0.15594729745710101</v>
      </c>
      <c r="F5" s="214">
        <v>8194662.9557779497</v>
      </c>
      <c r="G5" s="331">
        <v>0.15594729745710101</v>
      </c>
    </row>
    <row r="6" spans="1:7" ht="17.25">
      <c r="A6" s="330" t="s">
        <v>104</v>
      </c>
      <c r="B6" s="215">
        <v>4463935.7325999998</v>
      </c>
      <c r="C6" s="308">
        <v>9.1099761167094201E-2</v>
      </c>
      <c r="D6" s="175">
        <v>4811561.9397</v>
      </c>
      <c r="E6" s="331">
        <v>9.1565703811478799E-2</v>
      </c>
      <c r="F6" s="214">
        <v>4811561.9397</v>
      </c>
      <c r="G6" s="331">
        <v>9.1565703811478799E-2</v>
      </c>
    </row>
    <row r="7" spans="1:7" ht="17.25">
      <c r="A7" s="330" t="s">
        <v>107</v>
      </c>
      <c r="B7" s="215">
        <v>4446513.1975999996</v>
      </c>
      <c r="C7" s="308">
        <v>9.0744203006649801E-2</v>
      </c>
      <c r="D7" s="175">
        <v>4286599.4176200004</v>
      </c>
      <c r="E7" s="331">
        <v>8.1575483710124103E-2</v>
      </c>
      <c r="F7" s="214">
        <v>4286599.4176200004</v>
      </c>
      <c r="G7" s="331">
        <v>8.1575483710124103E-2</v>
      </c>
    </row>
    <row r="8" spans="1:7" ht="17.25">
      <c r="A8" s="330" t="s">
        <v>117</v>
      </c>
      <c r="B8" s="215">
        <v>3870551.2395910099</v>
      </c>
      <c r="C8" s="308">
        <v>7.8990002238757004E-2</v>
      </c>
      <c r="D8" s="175">
        <v>4114090.7395910099</v>
      </c>
      <c r="E8" s="331">
        <v>7.8292583330731497E-2</v>
      </c>
      <c r="F8" s="214">
        <v>4114090.7395910099</v>
      </c>
      <c r="G8" s="331">
        <v>7.8292583330731497E-2</v>
      </c>
    </row>
    <row r="9" spans="1:7" ht="17.25">
      <c r="A9" s="330" t="s">
        <v>106</v>
      </c>
      <c r="B9" s="215">
        <v>3719322.0351496399</v>
      </c>
      <c r="C9" s="308">
        <v>7.5903724740296205E-2</v>
      </c>
      <c r="D9" s="175">
        <v>3908312.2485679202</v>
      </c>
      <c r="E9" s="331">
        <v>7.4376546792923104E-2</v>
      </c>
      <c r="F9" s="214">
        <v>3908312.2485679202</v>
      </c>
      <c r="G9" s="331">
        <v>7.4376546792923104E-2</v>
      </c>
    </row>
    <row r="10" spans="1:7" ht="17.25">
      <c r="A10" s="330" t="s">
        <v>105</v>
      </c>
      <c r="B10" s="215">
        <v>2948049.44</v>
      </c>
      <c r="C10" s="308">
        <v>6.0163634958149498E-2</v>
      </c>
      <c r="D10" s="175">
        <v>3473427.8</v>
      </c>
      <c r="E10" s="331">
        <v>6.6100543883923599E-2</v>
      </c>
      <c r="F10" s="214">
        <v>3473427.8</v>
      </c>
      <c r="G10" s="331">
        <v>6.6100543883923599E-2</v>
      </c>
    </row>
    <row r="11" spans="1:7" ht="17.25">
      <c r="A11" s="330" t="s">
        <v>115</v>
      </c>
      <c r="B11" s="215">
        <v>2041049.4704057099</v>
      </c>
      <c r="C11" s="319">
        <v>4.16536281932278E-2</v>
      </c>
      <c r="D11" s="175">
        <v>2193489.6709874002</v>
      </c>
      <c r="E11" s="331">
        <v>4.1742874360605899E-2</v>
      </c>
      <c r="F11" s="214">
        <v>2193489.6709874002</v>
      </c>
      <c r="G11" s="331">
        <v>4.1742874360605899E-2</v>
      </c>
    </row>
    <row r="12" spans="1:7" ht="17.25">
      <c r="A12" s="330" t="s">
        <v>110</v>
      </c>
      <c r="B12" s="215">
        <v>1363881.4387699999</v>
      </c>
      <c r="C12" s="308">
        <v>2.78340192993351E-2</v>
      </c>
      <c r="D12" s="175">
        <v>1398854.53838</v>
      </c>
      <c r="E12" s="331">
        <v>2.6620690316756498E-2</v>
      </c>
      <c r="F12" s="214">
        <v>1398854.53838</v>
      </c>
      <c r="G12" s="331">
        <v>2.6620690316756498E-2</v>
      </c>
    </row>
    <row r="13" spans="1:7" ht="18" thickBot="1">
      <c r="A13" s="330" t="s">
        <v>108</v>
      </c>
      <c r="B13" s="316">
        <v>1113600</v>
      </c>
      <c r="C13" s="315">
        <v>2.27262891118255E-2</v>
      </c>
      <c r="D13" s="316">
        <v>1134792</v>
      </c>
      <c r="E13" s="328">
        <v>2.1595488006149299E-2</v>
      </c>
      <c r="F13" s="329">
        <v>1134792</v>
      </c>
      <c r="G13" s="328">
        <v>2.1595488006149299E-2</v>
      </c>
    </row>
    <row r="14" spans="1:7" ht="18" thickTop="1">
      <c r="A14" s="309" t="s">
        <v>48</v>
      </c>
      <c r="B14" s="327">
        <v>40988227.82560277</v>
      </c>
      <c r="C14" s="312">
        <v>0.83648555652480094</v>
      </c>
      <c r="D14" s="311">
        <v>44358888.214104272</v>
      </c>
      <c r="E14" s="325">
        <v>0.84416513193061393</v>
      </c>
      <c r="F14" s="326">
        <v>44358888.214104272</v>
      </c>
      <c r="G14" s="325">
        <v>0.84416513193061393</v>
      </c>
    </row>
    <row r="15" spans="1:7" ht="18" thickBot="1">
      <c r="A15" s="309" t="s">
        <v>112</v>
      </c>
      <c r="B15" s="215">
        <v>8012292.871836707</v>
      </c>
      <c r="C15" s="308">
        <v>0.1635144434751975</v>
      </c>
      <c r="D15" s="207">
        <v>8188755.0564191863</v>
      </c>
      <c r="E15" s="177">
        <v>0.15583486806938629</v>
      </c>
      <c r="F15" s="206">
        <v>8188755.0564191863</v>
      </c>
      <c r="G15" s="177">
        <v>0.15583486806938629</v>
      </c>
    </row>
    <row r="16" spans="1:7" ht="18" thickBot="1">
      <c r="A16" s="306" t="s">
        <v>113</v>
      </c>
      <c r="B16" s="305">
        <v>49000520.697439477</v>
      </c>
      <c r="C16" s="304">
        <v>0.99999999999999845</v>
      </c>
      <c r="D16" s="302">
        <v>52547643.270523459</v>
      </c>
      <c r="E16" s="323">
        <v>1.0000000000000002</v>
      </c>
      <c r="F16" s="324">
        <v>52547643.270523459</v>
      </c>
      <c r="G16" s="323">
        <v>1.0000000000000002</v>
      </c>
    </row>
    <row r="20" spans="1:7">
      <c r="A20" s="1297"/>
      <c r="B20" s="1298"/>
      <c r="C20" s="1298"/>
      <c r="D20" s="1298"/>
      <c r="E20" s="97"/>
      <c r="F20" s="97"/>
      <c r="G20" s="97"/>
    </row>
    <row r="21" spans="1:7" ht="25.5" customHeight="1">
      <c r="A21" s="547"/>
      <c r="B21" s="1303" t="s">
        <v>3052</v>
      </c>
      <c r="C21" s="1303"/>
      <c r="D21" s="1303" t="s">
        <v>2895</v>
      </c>
      <c r="E21" s="1303"/>
      <c r="F21" s="1303" t="s">
        <v>2895</v>
      </c>
      <c r="G21" s="1304"/>
    </row>
    <row r="22" spans="1:7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ht="15" customHeight="1">
      <c r="A23" s="548" t="s">
        <v>16</v>
      </c>
      <c r="B23" s="549">
        <v>49000520.697439499</v>
      </c>
      <c r="C23" s="550">
        <v>1</v>
      </c>
      <c r="D23" s="549">
        <v>52547643.270523503</v>
      </c>
      <c r="E23" s="551">
        <v>1</v>
      </c>
      <c r="F23" s="549">
        <v>52547643.270523503</v>
      </c>
      <c r="G23" s="623">
        <v>1</v>
      </c>
    </row>
    <row r="24" spans="1:7" ht="15" customHeight="1">
      <c r="A24" s="544" t="s">
        <v>102</v>
      </c>
      <c r="B24" s="116">
        <v>9739794.457835</v>
      </c>
      <c r="C24" s="300">
        <v>0.19876920324938399</v>
      </c>
      <c r="D24" s="116">
        <v>10843096.903480001</v>
      </c>
      <c r="E24" s="299">
        <v>0.20634792026081999</v>
      </c>
      <c r="F24" s="116">
        <v>10843096.903480001</v>
      </c>
      <c r="G24" s="624">
        <v>0.20634792026081999</v>
      </c>
    </row>
    <row r="25" spans="1:7" ht="15" customHeight="1">
      <c r="A25" s="544" t="s">
        <v>103</v>
      </c>
      <c r="B25" s="116">
        <v>7281530.8136514099</v>
      </c>
      <c r="C25" s="300">
        <v>0.148601090560082</v>
      </c>
      <c r="D25" s="116">
        <v>8194662.9557779497</v>
      </c>
      <c r="E25" s="299">
        <v>0.15594729745710101</v>
      </c>
      <c r="F25" s="116">
        <v>8194662.9557779497</v>
      </c>
      <c r="G25" s="624">
        <v>0.15594729745710101</v>
      </c>
    </row>
    <row r="26" spans="1:7" ht="15" customHeight="1">
      <c r="A26" s="544" t="s">
        <v>104</v>
      </c>
      <c r="B26" s="116">
        <v>4463935.7325999998</v>
      </c>
      <c r="C26" s="300">
        <v>9.1099761167094201E-2</v>
      </c>
      <c r="D26" s="116">
        <v>4811561.9397</v>
      </c>
      <c r="E26" s="299">
        <v>9.1565703811478799E-2</v>
      </c>
      <c r="F26" s="116">
        <v>4811561.9397</v>
      </c>
      <c r="G26" s="624">
        <v>9.1565703811478799E-2</v>
      </c>
    </row>
    <row r="27" spans="1:7" ht="15" customHeight="1">
      <c r="A27" s="544" t="s">
        <v>107</v>
      </c>
      <c r="B27" s="116">
        <v>4446513.1975999996</v>
      </c>
      <c r="C27" s="300">
        <v>9.0744203006649801E-2</v>
      </c>
      <c r="D27" s="116">
        <v>4286599.4176200004</v>
      </c>
      <c r="E27" s="299">
        <v>8.1575483710124103E-2</v>
      </c>
      <c r="F27" s="116">
        <v>4286599.4176200004</v>
      </c>
      <c r="G27" s="624">
        <v>8.1575483710124103E-2</v>
      </c>
    </row>
    <row r="28" spans="1:7" ht="15" customHeight="1">
      <c r="A28" s="544" t="s">
        <v>117</v>
      </c>
      <c r="B28" s="116">
        <v>3870551.2395910099</v>
      </c>
      <c r="C28" s="300">
        <v>7.8990002238757004E-2</v>
      </c>
      <c r="D28" s="116">
        <v>4114090.7395910099</v>
      </c>
      <c r="E28" s="299">
        <v>7.8292583330731497E-2</v>
      </c>
      <c r="F28" s="116">
        <v>4114090.7395910099</v>
      </c>
      <c r="G28" s="624">
        <v>7.8292583330731497E-2</v>
      </c>
    </row>
    <row r="29" spans="1:7" ht="15" customHeight="1">
      <c r="A29" s="544" t="s">
        <v>106</v>
      </c>
      <c r="B29" s="116">
        <v>3719322.0351496399</v>
      </c>
      <c r="C29" s="300">
        <v>7.5903724740296205E-2</v>
      </c>
      <c r="D29" s="116">
        <v>3908312.2485679202</v>
      </c>
      <c r="E29" s="299">
        <v>7.4376546792923104E-2</v>
      </c>
      <c r="F29" s="116">
        <v>3908312.2485679202</v>
      </c>
      <c r="G29" s="624">
        <v>7.4376546792923104E-2</v>
      </c>
    </row>
    <row r="30" spans="1:7" ht="15" customHeight="1">
      <c r="A30" s="544" t="s">
        <v>105</v>
      </c>
      <c r="B30" s="116">
        <v>2948049.44</v>
      </c>
      <c r="C30" s="300">
        <v>6.0163634958149498E-2</v>
      </c>
      <c r="D30" s="116">
        <v>3473427.8</v>
      </c>
      <c r="E30" s="299">
        <v>6.6100543883923599E-2</v>
      </c>
      <c r="F30" s="116">
        <v>3473427.8</v>
      </c>
      <c r="G30" s="624">
        <v>6.6100543883923599E-2</v>
      </c>
    </row>
    <row r="31" spans="1:7" ht="15" customHeight="1">
      <c r="A31" s="544" t="s">
        <v>115</v>
      </c>
      <c r="B31" s="116">
        <v>2041049.4704057099</v>
      </c>
      <c r="C31" s="300">
        <v>4.16536281932278E-2</v>
      </c>
      <c r="D31" s="116">
        <v>2193489.6709874002</v>
      </c>
      <c r="E31" s="299">
        <v>4.1742874360605899E-2</v>
      </c>
      <c r="F31" s="116">
        <v>2193489.6709874002</v>
      </c>
      <c r="G31" s="624">
        <v>4.1742874360605899E-2</v>
      </c>
    </row>
    <row r="32" spans="1:7" ht="15" customHeight="1">
      <c r="A32" s="544" t="s">
        <v>110</v>
      </c>
      <c r="B32" s="116">
        <v>1363881.4387699999</v>
      </c>
      <c r="C32" s="300">
        <v>2.78340192993351E-2</v>
      </c>
      <c r="D32" s="116">
        <v>1398854.53838</v>
      </c>
      <c r="E32" s="299">
        <v>2.6620690316756498E-2</v>
      </c>
      <c r="F32" s="116">
        <v>1398854.53838</v>
      </c>
      <c r="G32" s="624">
        <v>2.6620690316756498E-2</v>
      </c>
    </row>
    <row r="33" spans="1:7" ht="15" customHeight="1">
      <c r="A33" s="544" t="s">
        <v>108</v>
      </c>
      <c r="B33" s="116">
        <v>1113600</v>
      </c>
      <c r="C33" s="300">
        <v>2.27262891118255E-2</v>
      </c>
      <c r="D33" s="116">
        <v>1134792</v>
      </c>
      <c r="E33" s="299">
        <v>2.1595488006149299E-2</v>
      </c>
      <c r="F33" s="116">
        <v>1134792</v>
      </c>
      <c r="G33" s="624">
        <v>2.1595488006149299E-2</v>
      </c>
    </row>
    <row r="34" spans="1:7" ht="15" customHeight="1">
      <c r="A34" s="544" t="s">
        <v>120</v>
      </c>
      <c r="B34" s="116">
        <v>1082311</v>
      </c>
      <c r="C34" s="300">
        <v>2.20877448768938E-2</v>
      </c>
      <c r="D34" s="116">
        <v>1145306</v>
      </c>
      <c r="E34" s="299">
        <v>2.1795573097422999E-2</v>
      </c>
      <c r="F34" s="116">
        <v>1145306</v>
      </c>
      <c r="G34" s="624">
        <v>2.1795573097422999E-2</v>
      </c>
    </row>
    <row r="35" spans="1:7" ht="15" customHeight="1">
      <c r="A35" s="544" t="s">
        <v>119</v>
      </c>
      <c r="B35" s="116">
        <v>1029621.1370478499</v>
      </c>
      <c r="C35" s="300">
        <v>2.1012452977905799E-2</v>
      </c>
      <c r="D35" s="116">
        <v>1041540.74003615</v>
      </c>
      <c r="E35" s="299">
        <v>1.9820883967605101E-2</v>
      </c>
      <c r="F35" s="116">
        <v>1041540.74003615</v>
      </c>
      <c r="G35" s="624">
        <v>1.9820883967605101E-2</v>
      </c>
    </row>
    <row r="36" spans="1:7" ht="15" customHeight="1">
      <c r="A36" s="544" t="s">
        <v>116</v>
      </c>
      <c r="B36" s="116">
        <v>688028</v>
      </c>
      <c r="C36" s="300">
        <v>1.40412385461845E-2</v>
      </c>
      <c r="D36" s="116">
        <v>688552</v>
      </c>
      <c r="E36" s="299">
        <v>1.31033849882711E-2</v>
      </c>
      <c r="F36" s="116">
        <v>688552</v>
      </c>
      <c r="G36" s="624">
        <v>1.31033849882711E-2</v>
      </c>
    </row>
    <row r="37" spans="1:7" ht="15" customHeight="1">
      <c r="A37" s="544" t="s">
        <v>109</v>
      </c>
      <c r="B37" s="116">
        <v>633106.5</v>
      </c>
      <c r="C37" s="300">
        <v>1.29204035179382E-2</v>
      </c>
      <c r="D37" s="116">
        <v>619044.5</v>
      </c>
      <c r="E37" s="299">
        <v>1.17806329926741E-2</v>
      </c>
      <c r="F37" s="116">
        <v>619044.5</v>
      </c>
      <c r="G37" s="624">
        <v>1.17806329926741E-2</v>
      </c>
    </row>
    <row r="38" spans="1:7" ht="15" customHeight="1">
      <c r="A38" s="544" t="s">
        <v>121</v>
      </c>
      <c r="B38" s="116">
        <v>619375.62259100005</v>
      </c>
      <c r="C38" s="300">
        <v>1.26401845077406E-2</v>
      </c>
      <c r="D38" s="116">
        <v>616153.25305408996</v>
      </c>
      <c r="E38" s="299">
        <v>1.17256115537292E-2</v>
      </c>
      <c r="F38" s="116">
        <v>616153.25305408996</v>
      </c>
      <c r="G38" s="624">
        <v>1.17256115537292E-2</v>
      </c>
    </row>
    <row r="39" spans="1:7" ht="15" customHeight="1">
      <c r="A39" s="544" t="s">
        <v>111</v>
      </c>
      <c r="B39" s="116">
        <v>534806.11600000004</v>
      </c>
      <c r="C39" s="300">
        <v>1.09142945500974E-2</v>
      </c>
      <c r="D39" s="116">
        <v>570769.87520000001</v>
      </c>
      <c r="E39" s="299">
        <v>1.08619500262188E-2</v>
      </c>
      <c r="F39" s="116">
        <v>570769.87520000001</v>
      </c>
      <c r="G39" s="624">
        <v>1.08619500262188E-2</v>
      </c>
    </row>
    <row r="40" spans="1:7" ht="15" customHeight="1">
      <c r="A40" s="544" t="s">
        <v>118</v>
      </c>
      <c r="B40" s="116">
        <v>476063.5344</v>
      </c>
      <c r="C40" s="300">
        <v>9.7154790933655505E-3</v>
      </c>
      <c r="D40" s="116">
        <v>502374.23920000001</v>
      </c>
      <c r="E40" s="299">
        <v>9.5603571907820605E-3</v>
      </c>
      <c r="F40" s="116">
        <v>502374.23920000001</v>
      </c>
      <c r="G40" s="624">
        <v>9.5603571907820605E-3</v>
      </c>
    </row>
    <row r="41" spans="1:7" ht="15" customHeight="1">
      <c r="A41" s="544" t="s">
        <v>123</v>
      </c>
      <c r="B41" s="116">
        <v>391035.9256356</v>
      </c>
      <c r="C41" s="300">
        <v>7.9802402111215295E-3</v>
      </c>
      <c r="D41" s="116">
        <v>405379.16505479999</v>
      </c>
      <c r="E41" s="299">
        <v>7.7145070611034702E-3</v>
      </c>
      <c r="F41" s="116">
        <v>405379.16505479999</v>
      </c>
      <c r="G41" s="624">
        <v>7.7145070611034702E-3</v>
      </c>
    </row>
    <row r="42" spans="1:7" ht="15" customHeight="1">
      <c r="A42" s="544" t="s">
        <v>122</v>
      </c>
      <c r="B42" s="116">
        <v>305634.26273404999</v>
      </c>
      <c r="C42" s="300">
        <v>6.2373676520955899E-3</v>
      </c>
      <c r="D42" s="116">
        <v>294646.31751455</v>
      </c>
      <c r="E42" s="299">
        <v>5.6072223067676801E-3</v>
      </c>
      <c r="F42" s="116">
        <v>294646.31751455</v>
      </c>
      <c r="G42" s="624">
        <v>5.6072223067676801E-3</v>
      </c>
    </row>
    <row r="43" spans="1:7" ht="15" customHeight="1">
      <c r="A43" s="544" t="s">
        <v>126</v>
      </c>
      <c r="B43" s="116">
        <v>270372.55324948003</v>
      </c>
      <c r="C43" s="300">
        <v>5.5177485749372396E-3</v>
      </c>
      <c r="D43" s="116">
        <v>275059.27629415999</v>
      </c>
      <c r="E43" s="299">
        <v>5.2344740729496101E-3</v>
      </c>
      <c r="F43" s="116">
        <v>275059.27629415999</v>
      </c>
      <c r="G43" s="624">
        <v>5.2344740729496101E-3</v>
      </c>
    </row>
    <row r="44" spans="1:7" ht="15" customHeight="1">
      <c r="A44" s="544" t="s">
        <v>124</v>
      </c>
      <c r="B44" s="116">
        <v>261265.82123638</v>
      </c>
      <c r="C44" s="300">
        <v>5.3318988761283104E-3</v>
      </c>
      <c r="D44" s="116">
        <v>260893.72910102</v>
      </c>
      <c r="E44" s="299">
        <v>4.9648987635448902E-3</v>
      </c>
      <c r="F44" s="116">
        <v>260893.72910102</v>
      </c>
      <c r="G44" s="624">
        <v>4.9648987635448902E-3</v>
      </c>
    </row>
    <row r="45" spans="1:7" ht="15" customHeight="1">
      <c r="A45" s="544" t="s">
        <v>125</v>
      </c>
      <c r="B45" s="116">
        <v>254284.54735792</v>
      </c>
      <c r="C45" s="300">
        <v>5.1894254130080602E-3</v>
      </c>
      <c r="D45" s="116">
        <v>270768.71355768997</v>
      </c>
      <c r="E45" s="299">
        <v>5.1528231658978596E-3</v>
      </c>
      <c r="F45" s="116">
        <v>270768.71355768997</v>
      </c>
      <c r="G45" s="624">
        <v>5.1528231658978596E-3</v>
      </c>
    </row>
    <row r="46" spans="1:7" ht="15" customHeight="1">
      <c r="A46" s="544" t="s">
        <v>127</v>
      </c>
      <c r="B46" s="116">
        <v>204180</v>
      </c>
      <c r="C46" s="300">
        <v>4.1668944960960201E-3</v>
      </c>
      <c r="D46" s="116">
        <v>222480</v>
      </c>
      <c r="E46" s="299">
        <v>4.2338720854641996E-3</v>
      </c>
      <c r="F46" s="116">
        <v>222480</v>
      </c>
      <c r="G46" s="624">
        <v>4.2338720854641996E-3</v>
      </c>
    </row>
    <row r="47" spans="1:7" ht="15" customHeight="1">
      <c r="A47" s="544" t="s">
        <v>128</v>
      </c>
      <c r="B47" s="116">
        <v>189000.29219836</v>
      </c>
      <c r="C47" s="300">
        <v>3.8571078329017799E-3</v>
      </c>
      <c r="D47" s="116">
        <v>188411.45821324</v>
      </c>
      <c r="E47" s="299">
        <v>3.58553583922438E-3</v>
      </c>
      <c r="F47" s="116">
        <v>188411.45821324</v>
      </c>
      <c r="G47" s="624">
        <v>3.58553583922438E-3</v>
      </c>
    </row>
    <row r="48" spans="1:7" ht="15" customHeight="1">
      <c r="A48" s="544" t="s">
        <v>130</v>
      </c>
      <c r="B48" s="116">
        <v>181663.63392846001</v>
      </c>
      <c r="C48" s="300">
        <v>3.70738170416937E-3</v>
      </c>
      <c r="D48" s="116">
        <v>191741.48523143001</v>
      </c>
      <c r="E48" s="299">
        <v>3.6489074161578398E-3</v>
      </c>
      <c r="F48" s="116">
        <v>191741.48523143001</v>
      </c>
      <c r="G48" s="624">
        <v>3.6489074161578398E-3</v>
      </c>
    </row>
    <row r="49" spans="1:7" ht="15" customHeight="1">
      <c r="A49" s="544" t="s">
        <v>136</v>
      </c>
      <c r="B49" s="116">
        <v>146579.9572</v>
      </c>
      <c r="C49" s="300">
        <v>2.9913959099552899E-3</v>
      </c>
      <c r="D49" s="116">
        <v>145704.65580000001</v>
      </c>
      <c r="E49" s="299">
        <v>2.7728104769587799E-3</v>
      </c>
      <c r="F49" s="116">
        <v>145704.65580000001</v>
      </c>
      <c r="G49" s="624">
        <v>2.7728104769587799E-3</v>
      </c>
    </row>
    <row r="50" spans="1:7" ht="15" customHeight="1">
      <c r="A50" s="544" t="s">
        <v>131</v>
      </c>
      <c r="B50" s="116">
        <v>144118.16655922</v>
      </c>
      <c r="C50" s="300">
        <v>2.9411558185084901E-3</v>
      </c>
      <c r="D50" s="116">
        <v>142909.34345066</v>
      </c>
      <c r="E50" s="299">
        <v>2.7196147068849598E-3</v>
      </c>
      <c r="F50" s="116">
        <v>142909.34345066</v>
      </c>
      <c r="G50" s="624">
        <v>2.7196147068849598E-3</v>
      </c>
    </row>
    <row r="51" spans="1:7" ht="15" customHeight="1">
      <c r="A51" s="544" t="s">
        <v>135</v>
      </c>
      <c r="B51" s="116">
        <v>117908.43313</v>
      </c>
      <c r="C51" s="300">
        <v>2.4062689835081899E-3</v>
      </c>
      <c r="D51" s="116">
        <v>117633.61990000001</v>
      </c>
      <c r="E51" s="299">
        <v>2.23860886195036E-3</v>
      </c>
      <c r="F51" s="116">
        <v>117633.61990000001</v>
      </c>
      <c r="G51" s="624">
        <v>2.23860886195036E-3</v>
      </c>
    </row>
    <row r="52" spans="1:7" ht="15" customHeight="1">
      <c r="A52" s="544" t="s">
        <v>132</v>
      </c>
      <c r="B52" s="116">
        <v>100661.2</v>
      </c>
      <c r="C52" s="300">
        <v>2.0542883742306799E-3</v>
      </c>
      <c r="D52" s="116">
        <v>101755.1</v>
      </c>
      <c r="E52" s="299">
        <v>1.9364350837990699E-3</v>
      </c>
      <c r="F52" s="116">
        <v>101755.1</v>
      </c>
      <c r="G52" s="624">
        <v>1.9364350837990699E-3</v>
      </c>
    </row>
    <row r="53" spans="1:7" ht="15" customHeight="1">
      <c r="A53" s="544" t="s">
        <v>129</v>
      </c>
      <c r="B53" s="116">
        <v>87653.4</v>
      </c>
      <c r="C53" s="300">
        <v>1.78882588903959E-3</v>
      </c>
      <c r="D53" s="116">
        <v>87987</v>
      </c>
      <c r="E53" s="299">
        <v>1.6744233332602399E-3</v>
      </c>
      <c r="F53" s="116">
        <v>87987</v>
      </c>
      <c r="G53" s="624">
        <v>1.6744233332602399E-3</v>
      </c>
    </row>
    <row r="54" spans="1:7" ht="15" customHeight="1">
      <c r="A54" s="544" t="s">
        <v>139</v>
      </c>
      <c r="B54" s="116">
        <v>69527.752529999998</v>
      </c>
      <c r="C54" s="300">
        <v>1.4189186469937499E-3</v>
      </c>
      <c r="D54" s="116">
        <v>71069.226219999997</v>
      </c>
      <c r="E54" s="299">
        <v>1.3524721908863601E-3</v>
      </c>
      <c r="F54" s="116">
        <v>71069.226219999997</v>
      </c>
      <c r="G54" s="624">
        <v>1.3524721908863601E-3</v>
      </c>
    </row>
    <row r="55" spans="1:7" ht="15" customHeight="1">
      <c r="A55" s="544" t="s">
        <v>133</v>
      </c>
      <c r="B55" s="116">
        <v>64080</v>
      </c>
      <c r="C55" s="300">
        <v>1.3077412053572001E-3</v>
      </c>
      <c r="D55" s="116">
        <v>68220</v>
      </c>
      <c r="E55" s="299">
        <v>1.2982504210282599E-3</v>
      </c>
      <c r="F55" s="116">
        <v>68220</v>
      </c>
      <c r="G55" s="624">
        <v>1.2982504210282599E-3</v>
      </c>
    </row>
    <row r="56" spans="1:7" ht="15" customHeight="1">
      <c r="A56" s="544" t="s">
        <v>137</v>
      </c>
      <c r="B56" s="116">
        <v>43179.186038400003</v>
      </c>
      <c r="C56" s="300">
        <v>8.8119851429775296E-4</v>
      </c>
      <c r="D56" s="116">
        <v>44156.258591400001</v>
      </c>
      <c r="E56" s="299">
        <v>8.4030901945643204E-4</v>
      </c>
      <c r="F56" s="116">
        <v>44156.258591400001</v>
      </c>
      <c r="G56" s="624">
        <v>8.4030901945643204E-4</v>
      </c>
    </row>
    <row r="57" spans="1:7" ht="15" customHeight="1">
      <c r="A57" s="544" t="s">
        <v>141</v>
      </c>
      <c r="B57" s="116">
        <v>27915</v>
      </c>
      <c r="C57" s="300">
        <v>5.6968782377568995E-4</v>
      </c>
      <c r="D57" s="116">
        <v>28782</v>
      </c>
      <c r="E57" s="299">
        <v>5.4773151008553802E-4</v>
      </c>
      <c r="F57" s="116">
        <v>28782</v>
      </c>
      <c r="G57" s="624">
        <v>5.4773151008553802E-4</v>
      </c>
    </row>
    <row r="58" spans="1:7" ht="15" customHeight="1">
      <c r="A58" s="544" t="s">
        <v>140</v>
      </c>
      <c r="B58" s="116">
        <v>25002</v>
      </c>
      <c r="C58" s="300">
        <v>5.1023947591043596E-4</v>
      </c>
      <c r="D58" s="116">
        <v>25056</v>
      </c>
      <c r="E58" s="299">
        <v>4.7682442904257001E-4</v>
      </c>
      <c r="F58" s="116">
        <v>25056</v>
      </c>
      <c r="G58" s="624">
        <v>4.7682442904257001E-4</v>
      </c>
    </row>
    <row r="59" spans="1:7" ht="15" customHeight="1">
      <c r="A59" s="544" t="s">
        <v>138</v>
      </c>
      <c r="B59" s="116">
        <v>16434</v>
      </c>
      <c r="C59" s="300">
        <v>3.35384191149192E-4</v>
      </c>
      <c r="D59" s="116">
        <v>16443.900000000001</v>
      </c>
      <c r="E59" s="299">
        <v>3.1293315887344797E-4</v>
      </c>
      <c r="F59" s="116">
        <v>16443.900000000001</v>
      </c>
      <c r="G59" s="624">
        <v>3.1293315887344797E-4</v>
      </c>
    </row>
    <row r="60" spans="1:7" ht="15" customHeight="1">
      <c r="A60" s="544" t="s">
        <v>144</v>
      </c>
      <c r="B60" s="116">
        <v>15112.65</v>
      </c>
      <c r="C60" s="300">
        <v>3.0841815117262002E-4</v>
      </c>
      <c r="D60" s="116">
        <v>15286.55</v>
      </c>
      <c r="E60" s="299">
        <v>2.90908384250507E-4</v>
      </c>
      <c r="F60" s="116">
        <v>15286.55</v>
      </c>
      <c r="G60" s="624">
        <v>2.90908384250507E-4</v>
      </c>
    </row>
    <row r="61" spans="1:7" ht="15" customHeight="1">
      <c r="A61" s="544" t="s">
        <v>142</v>
      </c>
      <c r="B61" s="116">
        <v>14394.18</v>
      </c>
      <c r="C61" s="300">
        <v>2.9375565392210498E-4</v>
      </c>
      <c r="D61" s="116">
        <v>11753.85</v>
      </c>
      <c r="E61" s="299">
        <v>2.2367986970394399E-4</v>
      </c>
      <c r="F61" s="116">
        <v>11753.85</v>
      </c>
      <c r="G61" s="624">
        <v>2.2367986970394399E-4</v>
      </c>
    </row>
    <row r="62" spans="1:7" ht="15" customHeight="1">
      <c r="A62" s="544" t="s">
        <v>143</v>
      </c>
      <c r="B62" s="116">
        <v>9664.6</v>
      </c>
      <c r="C62" s="300">
        <v>1.9723463878425701E-4</v>
      </c>
      <c r="D62" s="116">
        <v>9563.4</v>
      </c>
      <c r="E62" s="299">
        <v>1.8199484134361901E-4</v>
      </c>
      <c r="F62" s="116">
        <v>9563.4</v>
      </c>
      <c r="G62" s="624">
        <v>1.8199484134361901E-4</v>
      </c>
    </row>
    <row r="63" spans="1:7" ht="15" customHeight="1">
      <c r="A63" s="545" t="s">
        <v>134</v>
      </c>
      <c r="B63" s="297">
        <v>9313.4</v>
      </c>
      <c r="C63" s="298">
        <v>1.9006736800832901E-4</v>
      </c>
      <c r="D63" s="297">
        <v>9313.4</v>
      </c>
      <c r="E63" s="296">
        <v>1.7723725404873399E-4</v>
      </c>
      <c r="F63" s="297">
        <v>9313.4</v>
      </c>
      <c r="G63" s="625">
        <v>1.7723725404873399E-4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F19" sqref="F19"/>
    </sheetView>
  </sheetViews>
  <sheetFormatPr defaultColWidth="9.125" defaultRowHeight="15"/>
  <cols>
    <col min="1" max="1" width="32.25" style="34" customWidth="1"/>
    <col min="2" max="2" width="11.625" style="34" customWidth="1"/>
    <col min="3" max="3" width="12.25" style="34" customWidth="1"/>
    <col min="4" max="4" width="13.25" style="34" customWidth="1"/>
    <col min="5" max="5" width="11.75" style="34" customWidth="1"/>
    <col min="6" max="6" width="11.875" style="34" customWidth="1"/>
    <col min="7" max="7" width="13.625" style="34" customWidth="1"/>
    <col min="8" max="8" width="18.625" style="34" customWidth="1"/>
    <col min="9" max="10" width="9.125" style="34"/>
    <col min="11" max="11" width="7.25" style="34" customWidth="1"/>
    <col min="12" max="12" width="7" style="34" customWidth="1"/>
    <col min="13" max="16384" width="9.125" style="34"/>
  </cols>
  <sheetData>
    <row r="1" spans="1:8" ht="21.75" customHeight="1" thickBot="1">
      <c r="A1"/>
      <c r="B1" s="322"/>
      <c r="C1" s="322"/>
      <c r="D1" s="322"/>
      <c r="E1" s="1305"/>
      <c r="F1" s="1305"/>
      <c r="G1" s="321" t="s">
        <v>99</v>
      </c>
    </row>
    <row r="2" spans="1:8" ht="16.5" customHeight="1" thickBot="1">
      <c r="A2" s="1301" t="s">
        <v>114</v>
      </c>
      <c r="B2" s="1296" t="s">
        <v>3052</v>
      </c>
      <c r="C2" s="1296"/>
      <c r="D2" s="1296" t="s">
        <v>2895</v>
      </c>
      <c r="E2" s="1296"/>
      <c r="F2" s="1296" t="s">
        <v>2895</v>
      </c>
      <c r="G2" s="1296"/>
    </row>
    <row r="3" spans="1:8" ht="18" thickBot="1">
      <c r="A3" s="1306"/>
      <c r="B3" s="343" t="s">
        <v>100</v>
      </c>
      <c r="C3" s="342" t="s">
        <v>101</v>
      </c>
      <c r="D3" s="169" t="s">
        <v>100</v>
      </c>
      <c r="E3" s="341" t="s">
        <v>101</v>
      </c>
      <c r="F3" s="209" t="s">
        <v>100</v>
      </c>
      <c r="G3" s="320" t="s">
        <v>101</v>
      </c>
    </row>
    <row r="4" spans="1:8" ht="17.25">
      <c r="A4" s="330" t="s">
        <v>102</v>
      </c>
      <c r="B4" s="175">
        <v>3587958.10592</v>
      </c>
      <c r="C4" s="173">
        <v>0.22427182419014999</v>
      </c>
      <c r="D4" s="203">
        <v>3886358.0651019998</v>
      </c>
      <c r="E4" s="340">
        <v>0.23626277609153101</v>
      </c>
      <c r="F4" s="203">
        <v>3886358.0651019998</v>
      </c>
      <c r="G4" s="339">
        <v>0.23626277609153101</v>
      </c>
    </row>
    <row r="5" spans="1:8" ht="16.5" customHeight="1">
      <c r="A5" s="330" t="s">
        <v>103</v>
      </c>
      <c r="B5" s="175">
        <v>2659789.0765882502</v>
      </c>
      <c r="C5" s="173">
        <v>0.16625493680744299</v>
      </c>
      <c r="D5" s="214">
        <v>2641715.3712814501</v>
      </c>
      <c r="E5" s="337">
        <v>0.16059740168234901</v>
      </c>
      <c r="F5" s="214">
        <v>2641715.3712814501</v>
      </c>
      <c r="G5" s="331">
        <v>0.16059740168234901</v>
      </c>
    </row>
    <row r="6" spans="1:8" ht="17.25">
      <c r="A6" s="330" t="s">
        <v>125</v>
      </c>
      <c r="B6" s="175">
        <v>1470890.8299469801</v>
      </c>
      <c r="C6" s="173">
        <v>9.19406971537612E-2</v>
      </c>
      <c r="D6" s="214">
        <v>1364000.48084348</v>
      </c>
      <c r="E6" s="337">
        <v>8.29214742429569E-2</v>
      </c>
      <c r="F6" s="214">
        <v>1364000.48084348</v>
      </c>
      <c r="G6" s="331">
        <v>8.29214742429569E-2</v>
      </c>
    </row>
    <row r="7" spans="1:8" ht="17.25">
      <c r="A7" s="330" t="s">
        <v>117</v>
      </c>
      <c r="B7" s="175">
        <v>1256196.6047499999</v>
      </c>
      <c r="C7" s="173">
        <v>7.8520845498143393E-2</v>
      </c>
      <c r="D7" s="214">
        <v>1363588.29315</v>
      </c>
      <c r="E7" s="337">
        <v>8.28964161790572E-2</v>
      </c>
      <c r="F7" s="214">
        <v>1363588.29315</v>
      </c>
      <c r="G7" s="331">
        <v>8.28964161790572E-2</v>
      </c>
    </row>
    <row r="8" spans="1:8" ht="17.25">
      <c r="A8" s="330" t="s">
        <v>104</v>
      </c>
      <c r="B8" s="175">
        <v>1204757.92</v>
      </c>
      <c r="C8" s="173">
        <v>7.5305577280883496E-2</v>
      </c>
      <c r="D8" s="214">
        <v>1185497.48</v>
      </c>
      <c r="E8" s="337">
        <v>7.2069768400756698E-2</v>
      </c>
      <c r="F8" s="214">
        <v>1185497.48</v>
      </c>
      <c r="G8" s="331">
        <v>7.2069768400756698E-2</v>
      </c>
    </row>
    <row r="9" spans="1:8" ht="17.25">
      <c r="A9" s="330" t="s">
        <v>106</v>
      </c>
      <c r="B9" s="175">
        <v>1089252.7575775301</v>
      </c>
      <c r="C9" s="173">
        <v>6.8085717763258197E-2</v>
      </c>
      <c r="D9" s="214">
        <v>1173976.3253591401</v>
      </c>
      <c r="E9" s="337">
        <v>7.1369364595026005E-2</v>
      </c>
      <c r="F9" s="214">
        <v>1173976.3253591401</v>
      </c>
      <c r="G9" s="331">
        <v>7.1369364595026005E-2</v>
      </c>
    </row>
    <row r="10" spans="1:8" ht="17.25">
      <c r="A10" s="330" t="s">
        <v>121</v>
      </c>
      <c r="B10" s="175">
        <v>669241.89417384996</v>
      </c>
      <c r="C10" s="173">
        <v>4.1832177522695801E-2</v>
      </c>
      <c r="D10" s="214">
        <v>668061.53823351895</v>
      </c>
      <c r="E10" s="337">
        <v>4.0613363714567301E-2</v>
      </c>
      <c r="F10" s="214">
        <v>668061.53823351895</v>
      </c>
      <c r="G10" s="331">
        <v>4.0613363714567301E-2</v>
      </c>
    </row>
    <row r="11" spans="1:8" ht="17.25">
      <c r="A11" s="330" t="s">
        <v>111</v>
      </c>
      <c r="B11" s="175">
        <v>588245.19056021003</v>
      </c>
      <c r="C11" s="338">
        <v>3.6769331765704398E-2</v>
      </c>
      <c r="D11" s="214">
        <v>614489.70284908998</v>
      </c>
      <c r="E11" s="337">
        <v>3.7356579255641897E-2</v>
      </c>
      <c r="F11" s="214">
        <v>614489.70284908998</v>
      </c>
      <c r="G11" s="331">
        <v>3.7356579255641897E-2</v>
      </c>
    </row>
    <row r="12" spans="1:8" ht="18" customHeight="1">
      <c r="A12" s="330" t="s">
        <v>105</v>
      </c>
      <c r="B12" s="175">
        <v>350621.194578</v>
      </c>
      <c r="C12" s="173">
        <v>2.1916213229467098E-2</v>
      </c>
      <c r="D12" s="214">
        <v>367310.23383520002</v>
      </c>
      <c r="E12" s="337">
        <v>2.2329835305707001E-2</v>
      </c>
      <c r="F12" s="214">
        <v>367310.23383520002</v>
      </c>
      <c r="G12" s="331">
        <v>2.2329835305707001E-2</v>
      </c>
    </row>
    <row r="13" spans="1:8" ht="18" thickBot="1">
      <c r="A13" s="330" t="s">
        <v>123</v>
      </c>
      <c r="B13" s="207">
        <v>312898.21426371997</v>
      </c>
      <c r="C13" s="173">
        <v>1.9558269976168299E-2</v>
      </c>
      <c r="D13" s="206">
        <v>330035.0967846</v>
      </c>
      <c r="E13" s="334">
        <v>2.00637735555435E-2</v>
      </c>
      <c r="F13" s="206">
        <v>330035.0967846</v>
      </c>
      <c r="G13" s="331">
        <v>2.00637735555435E-2</v>
      </c>
    </row>
    <row r="14" spans="1:8" ht="16.5">
      <c r="A14" s="330" t="s">
        <v>48</v>
      </c>
      <c r="B14" s="311">
        <v>13189851.788358541</v>
      </c>
      <c r="C14" s="335">
        <v>0.82445559118767497</v>
      </c>
      <c r="D14" s="326">
        <v>13595032.587438477</v>
      </c>
      <c r="E14" s="336">
        <v>0.82648075302313639</v>
      </c>
      <c r="F14" s="326">
        <v>13595032.587438477</v>
      </c>
      <c r="G14" s="335">
        <v>0.82648075302313639</v>
      </c>
      <c r="H14" s="105"/>
    </row>
    <row r="15" spans="1:8" ht="18" thickBot="1">
      <c r="A15" s="330" t="s">
        <v>112</v>
      </c>
      <c r="B15" s="207">
        <v>2808404.4298542757</v>
      </c>
      <c r="C15" s="177">
        <v>0.17554440881232525</v>
      </c>
      <c r="D15" s="206">
        <v>2854270.7238727603</v>
      </c>
      <c r="E15" s="334">
        <v>0.17351924697686361</v>
      </c>
      <c r="F15" s="206">
        <v>2854270.7238727603</v>
      </c>
      <c r="G15" s="177">
        <v>0.17351924697686361</v>
      </c>
      <c r="H15" s="105"/>
    </row>
    <row r="16" spans="1:8" ht="18" thickBot="1">
      <c r="A16" s="306" t="s">
        <v>147</v>
      </c>
      <c r="B16" s="302">
        <v>15998256.218212817</v>
      </c>
      <c r="C16" s="323">
        <v>1.0000000000000002</v>
      </c>
      <c r="D16" s="333">
        <v>16449303.311311238</v>
      </c>
      <c r="E16" s="332">
        <v>1</v>
      </c>
      <c r="F16" s="324">
        <v>16449303.311311238</v>
      </c>
      <c r="G16" s="323">
        <v>1</v>
      </c>
    </row>
    <row r="21" spans="1:7" ht="16.5" customHeight="1">
      <c r="A21" s="98"/>
      <c r="B21" s="1299" t="s">
        <v>3052</v>
      </c>
      <c r="C21" s="1299"/>
      <c r="D21" s="1299" t="s">
        <v>2895</v>
      </c>
      <c r="E21" s="1299"/>
      <c r="F21" s="1299" t="s">
        <v>2895</v>
      </c>
      <c r="G21" s="1300"/>
    </row>
    <row r="22" spans="1:7" ht="16.5" customHeight="1">
      <c r="A22" s="99" t="s">
        <v>114</v>
      </c>
      <c r="B22" s="100" t="s">
        <v>100</v>
      </c>
      <c r="C22" s="100" t="s">
        <v>101</v>
      </c>
      <c r="D22" s="100" t="s">
        <v>100</v>
      </c>
      <c r="E22" s="100" t="s">
        <v>101</v>
      </c>
      <c r="F22" s="100" t="s">
        <v>100</v>
      </c>
      <c r="G22" s="101" t="s">
        <v>101</v>
      </c>
    </row>
    <row r="23" spans="1:7">
      <c r="A23" s="560" t="s">
        <v>16</v>
      </c>
      <c r="B23" s="552">
        <v>15998256.2182128</v>
      </c>
      <c r="C23" s="553">
        <v>1</v>
      </c>
      <c r="D23" s="554">
        <v>16449303.3113112</v>
      </c>
      <c r="E23" s="555">
        <v>1</v>
      </c>
      <c r="F23" s="552">
        <v>16449303.3113112</v>
      </c>
      <c r="G23" s="553">
        <v>1</v>
      </c>
    </row>
    <row r="24" spans="1:7">
      <c r="A24" s="559" t="s">
        <v>102</v>
      </c>
      <c r="B24" s="552">
        <v>3587958.10592</v>
      </c>
      <c r="C24" s="553">
        <v>0.22427182419014999</v>
      </c>
      <c r="D24" s="554">
        <v>3886358.0651019998</v>
      </c>
      <c r="E24" s="555">
        <v>0.23626277609153101</v>
      </c>
      <c r="F24" s="552">
        <v>3886358.0651019998</v>
      </c>
      <c r="G24" s="553">
        <v>0.23626277609153101</v>
      </c>
    </row>
    <row r="25" spans="1:7">
      <c r="A25" s="559" t="s">
        <v>103</v>
      </c>
      <c r="B25" s="552">
        <v>2659789.0765882502</v>
      </c>
      <c r="C25" s="553">
        <v>0.16625493680744299</v>
      </c>
      <c r="D25" s="554">
        <v>2641715.3712814501</v>
      </c>
      <c r="E25" s="555">
        <v>0.16059740168234901</v>
      </c>
      <c r="F25" s="552">
        <v>2641715.3712814501</v>
      </c>
      <c r="G25" s="553">
        <v>0.16059740168234901</v>
      </c>
    </row>
    <row r="26" spans="1:7">
      <c r="A26" s="559" t="s">
        <v>125</v>
      </c>
      <c r="B26" s="552">
        <v>1470890.8299469801</v>
      </c>
      <c r="C26" s="553">
        <v>9.19406971537612E-2</v>
      </c>
      <c r="D26" s="554">
        <v>1364000.48084348</v>
      </c>
      <c r="E26" s="555">
        <v>8.29214742429569E-2</v>
      </c>
      <c r="F26" s="552">
        <v>1364000.48084348</v>
      </c>
      <c r="G26" s="553">
        <v>8.29214742429569E-2</v>
      </c>
    </row>
    <row r="27" spans="1:7" ht="18" customHeight="1">
      <c r="A27" s="559" t="s">
        <v>117</v>
      </c>
      <c r="B27" s="552">
        <v>1256196.6047499999</v>
      </c>
      <c r="C27" s="553">
        <v>7.8520845498143393E-2</v>
      </c>
      <c r="D27" s="556">
        <v>1363588.29315</v>
      </c>
      <c r="E27" s="555">
        <v>8.28964161790572E-2</v>
      </c>
      <c r="F27" s="552">
        <v>1363588.29315</v>
      </c>
      <c r="G27" s="553">
        <v>8.28964161790572E-2</v>
      </c>
    </row>
    <row r="28" spans="1:7">
      <c r="A28" s="559" t="s">
        <v>104</v>
      </c>
      <c r="B28" s="552">
        <v>1204757.92</v>
      </c>
      <c r="C28" s="553">
        <v>7.5305577280883496E-2</v>
      </c>
      <c r="D28" s="554">
        <v>1185497.48</v>
      </c>
      <c r="E28" s="555">
        <v>7.2069768400756698E-2</v>
      </c>
      <c r="F28" s="552">
        <v>1185497.48</v>
      </c>
      <c r="G28" s="553">
        <v>7.2069768400756698E-2</v>
      </c>
    </row>
    <row r="29" spans="1:7" ht="20.25" customHeight="1">
      <c r="A29" s="559" t="s">
        <v>106</v>
      </c>
      <c r="B29" s="552">
        <v>1089252.7575775301</v>
      </c>
      <c r="C29" s="553">
        <v>6.8085717763258197E-2</v>
      </c>
      <c r="D29" s="554">
        <v>1173976.3253591401</v>
      </c>
      <c r="E29" s="555">
        <v>7.1369364595026005E-2</v>
      </c>
      <c r="F29" s="552">
        <v>1173976.3253591401</v>
      </c>
      <c r="G29" s="553">
        <v>7.1369364595026005E-2</v>
      </c>
    </row>
    <row r="30" spans="1:7" ht="17.25" customHeight="1">
      <c r="A30" s="559" t="s">
        <v>121</v>
      </c>
      <c r="B30" s="552">
        <v>669241.89417384996</v>
      </c>
      <c r="C30" s="553">
        <v>4.1832177522695801E-2</v>
      </c>
      <c r="D30" s="554">
        <v>668061.53823351895</v>
      </c>
      <c r="E30" s="555">
        <v>4.0613363714567301E-2</v>
      </c>
      <c r="F30" s="552">
        <v>668061.53823351895</v>
      </c>
      <c r="G30" s="553">
        <v>4.0613363714567301E-2</v>
      </c>
    </row>
    <row r="31" spans="1:7" ht="21" customHeight="1">
      <c r="A31" s="559" t="s">
        <v>111</v>
      </c>
      <c r="B31" s="552">
        <v>588245.19056021003</v>
      </c>
      <c r="C31" s="553">
        <v>3.6769331765704398E-2</v>
      </c>
      <c r="D31" s="554">
        <v>614489.70284908998</v>
      </c>
      <c r="E31" s="555">
        <v>3.7356579255641897E-2</v>
      </c>
      <c r="F31" s="552">
        <v>614489.70284908998</v>
      </c>
      <c r="G31" s="553">
        <v>3.7356579255641897E-2</v>
      </c>
    </row>
    <row r="32" spans="1:7">
      <c r="A32" s="559" t="s">
        <v>105</v>
      </c>
      <c r="B32" s="552">
        <v>350621.194578</v>
      </c>
      <c r="C32" s="553">
        <v>2.1916213229467098E-2</v>
      </c>
      <c r="D32" s="554">
        <v>367310.23383520002</v>
      </c>
      <c r="E32" s="555">
        <v>2.2329835305707001E-2</v>
      </c>
      <c r="F32" s="552">
        <v>367310.23383520002</v>
      </c>
      <c r="G32" s="553">
        <v>2.2329835305707001E-2</v>
      </c>
    </row>
    <row r="33" spans="1:8">
      <c r="A33" s="559" t="s">
        <v>123</v>
      </c>
      <c r="B33" s="552">
        <v>312898.21426371997</v>
      </c>
      <c r="C33" s="553">
        <v>1.9558269976168299E-2</v>
      </c>
      <c r="D33" s="554">
        <v>330035.0967846</v>
      </c>
      <c r="E33" s="555">
        <v>2.00637735555435E-2</v>
      </c>
      <c r="F33" s="552">
        <v>330035.0967846</v>
      </c>
      <c r="G33" s="553">
        <v>2.00637735555435E-2</v>
      </c>
    </row>
    <row r="34" spans="1:8">
      <c r="A34" s="559" t="s">
        <v>110</v>
      </c>
      <c r="B34" s="552">
        <v>300084.85950000002</v>
      </c>
      <c r="C34" s="553">
        <v>1.8757348013865201E-2</v>
      </c>
      <c r="D34" s="554">
        <v>293589.54749999999</v>
      </c>
      <c r="E34" s="555">
        <v>1.7848144808547298E-2</v>
      </c>
      <c r="F34" s="552">
        <v>293589.54749999999</v>
      </c>
      <c r="G34" s="553">
        <v>1.7848144808547298E-2</v>
      </c>
    </row>
    <row r="35" spans="1:8">
      <c r="A35" s="559" t="s">
        <v>146</v>
      </c>
      <c r="B35" s="552">
        <v>248035.85453499999</v>
      </c>
      <c r="C35" s="553">
        <v>1.5503930625428399E-2</v>
      </c>
      <c r="D35" s="554">
        <v>258436.81209200001</v>
      </c>
      <c r="E35" s="555">
        <v>1.5711109899365E-2</v>
      </c>
      <c r="F35" s="552">
        <v>258436.81209200001</v>
      </c>
      <c r="G35" s="553">
        <v>1.5711109899365E-2</v>
      </c>
    </row>
    <row r="36" spans="1:8">
      <c r="A36" s="559" t="s">
        <v>136</v>
      </c>
      <c r="B36" s="552">
        <v>227050.62485350101</v>
      </c>
      <c r="C36" s="553">
        <v>1.41922108107646E-2</v>
      </c>
      <c r="D36" s="554">
        <v>228928.36549974899</v>
      </c>
      <c r="E36" s="555">
        <v>1.39172073836299E-2</v>
      </c>
      <c r="F36" s="552">
        <v>228928.36549974899</v>
      </c>
      <c r="G36" s="553">
        <v>1.39172073836299E-2</v>
      </c>
    </row>
    <row r="37" spans="1:8">
      <c r="A37" s="559" t="s">
        <v>149</v>
      </c>
      <c r="B37" s="552">
        <v>210630.651656314</v>
      </c>
      <c r="C37" s="553">
        <v>1.31658506266781E-2</v>
      </c>
      <c r="D37" s="554">
        <v>209342.074868269</v>
      </c>
      <c r="E37" s="555">
        <v>1.27265009895171E-2</v>
      </c>
      <c r="F37" s="552">
        <v>209342.074868269</v>
      </c>
      <c r="G37" s="553">
        <v>1.27265009895171E-2</v>
      </c>
    </row>
    <row r="38" spans="1:8">
      <c r="A38" s="559" t="s">
        <v>118</v>
      </c>
      <c r="B38" s="552">
        <v>195928.682321706</v>
      </c>
      <c r="C38" s="553">
        <v>1.2246877387715301E-2</v>
      </c>
      <c r="D38" s="554">
        <v>199829.09580457199</v>
      </c>
      <c r="E38" s="555">
        <v>1.21481798969055E-2</v>
      </c>
      <c r="F38" s="552">
        <v>199829.09580457199</v>
      </c>
      <c r="G38" s="553">
        <v>1.21481798969055E-2</v>
      </c>
    </row>
    <row r="39" spans="1:8">
      <c r="A39" s="559" t="s">
        <v>119</v>
      </c>
      <c r="B39" s="552">
        <v>192934.66942182899</v>
      </c>
      <c r="C39" s="553">
        <v>1.20597311850893E-2</v>
      </c>
      <c r="D39" s="554">
        <v>198850.30757796101</v>
      </c>
      <c r="E39" s="555">
        <v>1.2088676572777599E-2</v>
      </c>
      <c r="F39" s="552">
        <v>198850.30757796101</v>
      </c>
      <c r="G39" s="553">
        <v>1.2088676572777599E-2</v>
      </c>
    </row>
    <row r="40" spans="1:8">
      <c r="A40" s="559" t="s">
        <v>124</v>
      </c>
      <c r="B40" s="552">
        <v>151263.76405500001</v>
      </c>
      <c r="C40" s="557">
        <v>9.4550157212007595E-3</v>
      </c>
      <c r="D40" s="554">
        <v>152540.473375</v>
      </c>
      <c r="E40" s="558">
        <v>9.2733698496584201E-3</v>
      </c>
      <c r="F40" s="552">
        <v>152540.473375</v>
      </c>
      <c r="G40" s="557">
        <v>9.2733698496584201E-3</v>
      </c>
    </row>
    <row r="41" spans="1:8">
      <c r="A41" s="559" t="s">
        <v>120</v>
      </c>
      <c r="B41" s="552">
        <v>120886.8</v>
      </c>
      <c r="C41" s="553">
        <v>7.5562485280351701E-3</v>
      </c>
      <c r="D41" s="554">
        <v>123003.2</v>
      </c>
      <c r="E41" s="555">
        <v>7.4777148716941603E-3</v>
      </c>
      <c r="F41" s="552">
        <v>123003.2</v>
      </c>
      <c r="G41" s="553">
        <v>7.4777148716941603E-3</v>
      </c>
    </row>
    <row r="42" spans="1:8">
      <c r="A42" s="559" t="s">
        <v>115</v>
      </c>
      <c r="B42" s="552">
        <v>118475.362806636</v>
      </c>
      <c r="C42" s="553">
        <v>7.40551727579914E-3</v>
      </c>
      <c r="D42" s="554">
        <v>120423.042510345</v>
      </c>
      <c r="E42" s="555">
        <v>7.3208597489680402E-3</v>
      </c>
      <c r="F42" s="552">
        <v>120423.042510345</v>
      </c>
      <c r="G42" s="553">
        <v>7.3208597489680402E-3</v>
      </c>
    </row>
    <row r="43" spans="1:8">
      <c r="A43" s="559" t="s">
        <v>130</v>
      </c>
      <c r="B43" s="552">
        <v>107992.58867296</v>
      </c>
      <c r="C43" s="553">
        <v>6.7502724796980398E-3</v>
      </c>
      <c r="D43" s="554">
        <v>111194.60027296</v>
      </c>
      <c r="E43" s="555">
        <v>6.7598364604595697E-3</v>
      </c>
      <c r="F43" s="552">
        <v>111194.60027296</v>
      </c>
      <c r="G43" s="553">
        <v>6.7598364604595697E-3</v>
      </c>
    </row>
    <row r="44" spans="1:8">
      <c r="A44" s="559" t="s">
        <v>109</v>
      </c>
      <c r="B44" s="552">
        <v>105120.83</v>
      </c>
      <c r="C44" s="553">
        <v>6.5707679990977897E-3</v>
      </c>
      <c r="D44" s="554">
        <v>104558.83</v>
      </c>
      <c r="E44" s="555">
        <v>6.3564290852428399E-3</v>
      </c>
      <c r="F44" s="552">
        <v>104558.83</v>
      </c>
      <c r="G44" s="553">
        <v>6.3564290852428399E-3</v>
      </c>
    </row>
    <row r="45" spans="1:8">
      <c r="A45" s="559" t="s">
        <v>128</v>
      </c>
      <c r="B45" s="552">
        <v>102090.44613005</v>
      </c>
      <c r="C45" s="553">
        <v>6.3813483630689501E-3</v>
      </c>
      <c r="D45" s="554">
        <v>102648.7827445</v>
      </c>
      <c r="E45" s="555">
        <v>6.2403118722915403E-3</v>
      </c>
      <c r="F45" s="552">
        <v>102648.7827445</v>
      </c>
      <c r="G45" s="553">
        <v>6.2403118722915403E-3</v>
      </c>
      <c r="H45" s="105"/>
    </row>
    <row r="46" spans="1:8">
      <c r="A46" s="559" t="s">
        <v>144</v>
      </c>
      <c r="B46" s="552">
        <v>96067.520000000004</v>
      </c>
      <c r="C46" s="553">
        <v>6.0048744494186996E-3</v>
      </c>
      <c r="D46" s="554">
        <v>102994.42</v>
      </c>
      <c r="E46" s="555">
        <v>6.26132414551422E-3</v>
      </c>
      <c r="F46" s="552">
        <v>102994.42</v>
      </c>
      <c r="G46" s="553">
        <v>6.26132414551422E-3</v>
      </c>
    </row>
    <row r="47" spans="1:8">
      <c r="A47" s="559" t="s">
        <v>133</v>
      </c>
      <c r="B47" s="552">
        <v>91149.007188575997</v>
      </c>
      <c r="C47" s="553">
        <v>5.6974338918768996E-3</v>
      </c>
      <c r="D47" s="554">
        <v>92814.093794579996</v>
      </c>
      <c r="E47" s="555">
        <v>5.6424331193867102E-3</v>
      </c>
      <c r="F47" s="552">
        <v>92814.093794579996</v>
      </c>
      <c r="G47" s="553">
        <v>5.6424331193867102E-3</v>
      </c>
    </row>
    <row r="48" spans="1:8">
      <c r="A48" s="559" t="s">
        <v>148</v>
      </c>
      <c r="B48" s="552">
        <v>90080.188626000003</v>
      </c>
      <c r="C48" s="553">
        <v>5.6306254505069401E-3</v>
      </c>
      <c r="D48" s="554">
        <v>93407.210181000002</v>
      </c>
      <c r="E48" s="555">
        <v>5.6784903538601101E-3</v>
      </c>
      <c r="F48" s="552">
        <v>93407.210181000002</v>
      </c>
      <c r="G48" s="553">
        <v>5.6784903538601101E-3</v>
      </c>
    </row>
    <row r="49" spans="1:7">
      <c r="A49" s="559" t="s">
        <v>126</v>
      </c>
      <c r="B49" s="552">
        <v>88508.400890999998</v>
      </c>
      <c r="C49" s="553">
        <v>5.5323780094383001E-3</v>
      </c>
      <c r="D49" s="554">
        <v>88364.114342899993</v>
      </c>
      <c r="E49" s="555">
        <v>5.3719061938712698E-3</v>
      </c>
      <c r="F49" s="552">
        <v>88364.114342899993</v>
      </c>
      <c r="G49" s="553">
        <v>5.3719061938712698E-3</v>
      </c>
    </row>
    <row r="50" spans="1:7">
      <c r="A50" s="559" t="s">
        <v>150</v>
      </c>
      <c r="B50" s="552">
        <v>67732</v>
      </c>
      <c r="C50" s="553">
        <v>4.2337114168038001E-3</v>
      </c>
      <c r="D50" s="554">
        <v>71495.8</v>
      </c>
      <c r="E50" s="555">
        <v>4.3464333198134E-3</v>
      </c>
      <c r="F50" s="552">
        <v>71495.8</v>
      </c>
      <c r="G50" s="553">
        <v>4.3464333198134E-3</v>
      </c>
    </row>
    <row r="51" spans="1:7">
      <c r="A51" s="559" t="s">
        <v>116</v>
      </c>
      <c r="B51" s="552">
        <v>46220.773379999999</v>
      </c>
      <c r="C51" s="553">
        <v>2.8891132101873198E-3</v>
      </c>
      <c r="D51" s="554">
        <v>46563.6417</v>
      </c>
      <c r="E51" s="555">
        <v>2.83073640377103E-3</v>
      </c>
      <c r="F51" s="552">
        <v>46563.6417</v>
      </c>
      <c r="G51" s="553">
        <v>2.83073640377103E-3</v>
      </c>
    </row>
    <row r="52" spans="1:7">
      <c r="A52" s="559" t="s">
        <v>127</v>
      </c>
      <c r="B52" s="552">
        <v>43118.339683899998</v>
      </c>
      <c r="C52" s="553">
        <v>2.6951899691925801E-3</v>
      </c>
      <c r="D52" s="554">
        <v>44835.366926900002</v>
      </c>
      <c r="E52" s="555">
        <v>2.7256696577580499E-3</v>
      </c>
      <c r="F52" s="552">
        <v>44835.366926900002</v>
      </c>
      <c r="G52" s="553">
        <v>2.7256696577580499E-3</v>
      </c>
    </row>
    <row r="53" spans="1:7">
      <c r="A53" s="559" t="s">
        <v>151</v>
      </c>
      <c r="B53" s="552">
        <v>38878.92</v>
      </c>
      <c r="C53" s="553">
        <v>2.4301973583683001E-3</v>
      </c>
      <c r="D53" s="554">
        <v>39451.589999999997</v>
      </c>
      <c r="E53" s="555">
        <v>2.3983745240366201E-3</v>
      </c>
      <c r="F53" s="552">
        <v>39451.589999999997</v>
      </c>
      <c r="G53" s="553">
        <v>2.3983745240366201E-3</v>
      </c>
    </row>
    <row r="54" spans="1:7">
      <c r="A54" s="559" t="s">
        <v>129</v>
      </c>
      <c r="B54" s="552">
        <v>32268.799999999999</v>
      </c>
      <c r="C54" s="553">
        <v>2.01701982765249E-3</v>
      </c>
      <c r="D54" s="554">
        <v>31662.799999999999</v>
      </c>
      <c r="E54" s="555">
        <v>1.9248717955262799E-3</v>
      </c>
      <c r="F54" s="552">
        <v>31662.799999999999</v>
      </c>
      <c r="G54" s="553">
        <v>1.9248717955262799E-3</v>
      </c>
    </row>
    <row r="55" spans="1:7">
      <c r="A55" s="559" t="s">
        <v>141</v>
      </c>
      <c r="B55" s="552">
        <v>29710.449059999999</v>
      </c>
      <c r="C55" s="553">
        <v>1.85710546541797E-3</v>
      </c>
      <c r="D55" s="556">
        <v>30237.910464000001</v>
      </c>
      <c r="E55" s="555">
        <v>1.8382487021931901E-3</v>
      </c>
      <c r="F55" s="552">
        <v>30237.910464000001</v>
      </c>
      <c r="G55" s="553">
        <v>1.8382487021931901E-3</v>
      </c>
    </row>
    <row r="56" spans="1:7" ht="18.75" customHeight="1">
      <c r="A56" s="559" t="s">
        <v>122</v>
      </c>
      <c r="B56" s="552">
        <v>25045.179865339</v>
      </c>
      <c r="C56" s="553">
        <v>1.5654943591181501E-3</v>
      </c>
      <c r="D56" s="554">
        <v>25256.822826096999</v>
      </c>
      <c r="E56" s="555">
        <v>1.5354341973091001E-3</v>
      </c>
      <c r="F56" s="552">
        <v>25256.822826096999</v>
      </c>
      <c r="G56" s="553">
        <v>1.5354341973091001E-3</v>
      </c>
    </row>
    <row r="57" spans="1:7">
      <c r="A57" s="559" t="s">
        <v>142</v>
      </c>
      <c r="B57" s="552">
        <v>16346.256934798001</v>
      </c>
      <c r="C57" s="553">
        <v>1.0217524155031999E-3</v>
      </c>
      <c r="D57" s="554">
        <v>16000.571602013</v>
      </c>
      <c r="E57" s="555">
        <v>9.72720321292291E-4</v>
      </c>
      <c r="F57" s="552">
        <v>16000.571602013</v>
      </c>
      <c r="G57" s="553">
        <v>9.72720321292291E-4</v>
      </c>
    </row>
    <row r="58" spans="1:7">
      <c r="A58" s="559" t="s">
        <v>131</v>
      </c>
      <c r="B58" s="552">
        <v>12897.764149862</v>
      </c>
      <c r="C58" s="553">
        <v>8.0619812396671498E-4</v>
      </c>
      <c r="D58" s="554">
        <v>13071.336154111999</v>
      </c>
      <c r="E58" s="555">
        <v>7.9464375522357805E-4</v>
      </c>
      <c r="F58" s="552">
        <v>13071.336154111999</v>
      </c>
      <c r="G58" s="553">
        <v>7.9464375522357805E-4</v>
      </c>
    </row>
    <row r="59" spans="1:7">
      <c r="A59" s="559" t="s">
        <v>135</v>
      </c>
      <c r="B59" s="552">
        <v>11550.315000000001</v>
      </c>
      <c r="C59" s="553">
        <v>7.2197337275113995E-4</v>
      </c>
      <c r="D59" s="554">
        <v>11625.165000000001</v>
      </c>
      <c r="E59" s="555">
        <v>7.0672689171012205E-4</v>
      </c>
      <c r="F59" s="552">
        <v>11625.165000000001</v>
      </c>
      <c r="G59" s="553">
        <v>7.0672689171012205E-4</v>
      </c>
    </row>
    <row r="60" spans="1:7">
      <c r="A60" s="559" t="s">
        <v>140</v>
      </c>
      <c r="B60" s="552">
        <v>10789.82</v>
      </c>
      <c r="C60" s="553">
        <v>6.7443725446255905E-4</v>
      </c>
      <c r="D60" s="554">
        <v>11775.02</v>
      </c>
      <c r="E60" s="555">
        <v>7.1583700398441803E-4</v>
      </c>
      <c r="F60" s="552">
        <v>11775.02</v>
      </c>
      <c r="G60" s="553">
        <v>7.1583700398441803E-4</v>
      </c>
    </row>
    <row r="61" spans="1:7">
      <c r="A61" s="559" t="s">
        <v>1568</v>
      </c>
      <c r="B61" s="552">
        <v>8382.2643800000005</v>
      </c>
      <c r="C61" s="553">
        <v>5.2394862700457499E-4</v>
      </c>
      <c r="D61" s="554">
        <v>8912.9258119999995</v>
      </c>
      <c r="E61" s="555">
        <v>5.41842146340088E-4</v>
      </c>
      <c r="F61" s="552">
        <v>8912.9258119999995</v>
      </c>
      <c r="G61" s="553">
        <v>5.41842146340088E-4</v>
      </c>
    </row>
    <row r="62" spans="1:7">
      <c r="A62" s="559" t="s">
        <v>153</v>
      </c>
      <c r="B62" s="552">
        <v>7963.4719320000004</v>
      </c>
      <c r="C62" s="553">
        <v>4.9777124602706302E-4</v>
      </c>
      <c r="D62" s="554">
        <v>10620.928013999999</v>
      </c>
      <c r="E62" s="555">
        <v>6.4567646501457597E-4</v>
      </c>
      <c r="F62" s="552">
        <v>10620.928013999999</v>
      </c>
      <c r="G62" s="553">
        <v>6.4567646501457597E-4</v>
      </c>
    </row>
    <row r="63" spans="1:7">
      <c r="A63" s="559" t="s">
        <v>132</v>
      </c>
      <c r="B63" s="552">
        <v>6267.2</v>
      </c>
      <c r="C63" s="553">
        <v>3.9174269461100803E-4</v>
      </c>
      <c r="D63" s="554">
        <v>6704.8</v>
      </c>
      <c r="E63" s="555">
        <v>4.0760388893732E-4</v>
      </c>
      <c r="F63" s="552">
        <v>6704.8</v>
      </c>
      <c r="G63" s="553">
        <v>4.0760388893732E-4</v>
      </c>
    </row>
    <row r="64" spans="1:7">
      <c r="A64" s="559" t="s">
        <v>1616</v>
      </c>
      <c r="B64" s="552">
        <v>4843.3500000000004</v>
      </c>
      <c r="C64" s="553">
        <v>3.0274236978941599E-4</v>
      </c>
      <c r="D64" s="554">
        <v>5041.8</v>
      </c>
      <c r="E64" s="555">
        <v>3.0650538229987198E-4</v>
      </c>
      <c r="F64" s="552">
        <v>5041.8</v>
      </c>
      <c r="G64" s="553">
        <v>3.0650538229987198E-4</v>
      </c>
    </row>
    <row r="65" spans="1:7">
      <c r="A65" s="559" t="s">
        <v>139</v>
      </c>
      <c r="B65" s="552">
        <v>57.4148098</v>
      </c>
      <c r="C65" s="553">
        <v>3.5888167445798E-6</v>
      </c>
      <c r="D65" s="554">
        <v>57.4148098</v>
      </c>
      <c r="E65" s="555">
        <v>3.4904098193945499E-6</v>
      </c>
      <c r="F65" s="552">
        <v>57.4148098</v>
      </c>
      <c r="G65" s="553">
        <v>3.4904098193945499E-6</v>
      </c>
    </row>
    <row r="66" spans="1:7">
      <c r="A66" s="561" t="s">
        <v>152</v>
      </c>
      <c r="B66" s="562">
        <v>31.86</v>
      </c>
      <c r="C66" s="553">
        <v>1.9914670427474299E-6</v>
      </c>
      <c r="D66" s="563">
        <v>31.86</v>
      </c>
      <c r="E66" s="555">
        <v>1.9368601452009101E-6</v>
      </c>
      <c r="F66" s="562">
        <v>31.86</v>
      </c>
      <c r="G66" s="553">
        <v>1.9368601452009101E-6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N69"/>
  <sheetViews>
    <sheetView rightToLeft="1" topLeftCell="C22" zoomScaleNormal="100" workbookViewId="0">
      <selection activeCell="P54" sqref="P54"/>
    </sheetView>
  </sheetViews>
  <sheetFormatPr defaultColWidth="9.125" defaultRowHeight="18"/>
  <cols>
    <col min="1" max="1" width="6.625" style="11" customWidth="1"/>
    <col min="2" max="2" width="11.375" style="10" customWidth="1"/>
    <col min="3" max="3" width="18" style="30" customWidth="1"/>
    <col min="4" max="4" width="15.875" style="29" customWidth="1"/>
    <col min="5" max="6" width="11.875" style="29" customWidth="1"/>
    <col min="7" max="7" width="11.625" style="29" customWidth="1"/>
    <col min="8" max="8" width="11.125" style="29" customWidth="1"/>
    <col min="9" max="10" width="10.25" style="29" customWidth="1"/>
    <col min="11" max="11" width="11.125" style="29" customWidth="1"/>
    <col min="12" max="12" width="11" style="29" customWidth="1"/>
    <col min="13" max="13" width="10" style="29" customWidth="1"/>
    <col min="14" max="15" width="10.75" style="29" customWidth="1"/>
    <col min="16" max="16" width="12.375" style="29" customWidth="1"/>
    <col min="17" max="17" width="10.125" style="29" bestFit="1" customWidth="1"/>
    <col min="18" max="18" width="10.125" style="29" customWidth="1"/>
    <col min="19" max="20" width="18.125" style="29" bestFit="1" customWidth="1"/>
    <col min="21" max="27" width="10.125" style="29" customWidth="1"/>
    <col min="28" max="40" width="10.75" style="29" bestFit="1" customWidth="1"/>
    <col min="41" max="16384" width="9.125" style="29"/>
  </cols>
  <sheetData>
    <row r="1" spans="1:40" ht="14.25">
      <c r="A1" s="29"/>
      <c r="B1" s="29"/>
      <c r="C1" s="29"/>
      <c r="D1" s="500" t="s">
        <v>34</v>
      </c>
      <c r="E1" s="500" t="s">
        <v>35</v>
      </c>
      <c r="F1" s="500" t="s">
        <v>36</v>
      </c>
      <c r="G1" s="500" t="s">
        <v>37</v>
      </c>
      <c r="H1" s="500" t="s">
        <v>38</v>
      </c>
      <c r="I1" s="500" t="s">
        <v>39</v>
      </c>
      <c r="J1" s="500" t="s">
        <v>40</v>
      </c>
      <c r="K1" s="500" t="s">
        <v>41</v>
      </c>
      <c r="L1" s="500" t="s">
        <v>42</v>
      </c>
      <c r="M1" s="500" t="s">
        <v>43</v>
      </c>
      <c r="N1" s="500" t="s">
        <v>44</v>
      </c>
      <c r="O1" s="500" t="s">
        <v>167</v>
      </c>
      <c r="P1" s="500" t="s">
        <v>174</v>
      </c>
      <c r="Q1" s="500" t="s">
        <v>1406</v>
      </c>
      <c r="R1" s="500" t="s">
        <v>1437</v>
      </c>
      <c r="S1" s="500" t="s">
        <v>1481</v>
      </c>
      <c r="T1" s="500" t="s">
        <v>1537</v>
      </c>
      <c r="U1" s="500" t="s">
        <v>1567</v>
      </c>
      <c r="V1" s="500" t="s">
        <v>1615</v>
      </c>
      <c r="W1" s="500" t="s">
        <v>1643</v>
      </c>
      <c r="X1" s="500" t="s">
        <v>1751</v>
      </c>
      <c r="Y1" s="500" t="s">
        <v>1805</v>
      </c>
      <c r="Z1" s="500" t="s">
        <v>1842</v>
      </c>
      <c r="AA1" s="500" t="s">
        <v>1866</v>
      </c>
      <c r="AB1" s="571" t="s">
        <v>1952</v>
      </c>
      <c r="AC1" s="571" t="s">
        <v>2061</v>
      </c>
      <c r="AD1" s="571" t="s">
        <v>2126</v>
      </c>
      <c r="AE1" s="571" t="s">
        <v>2166</v>
      </c>
      <c r="AF1" s="571" t="s">
        <v>2243</v>
      </c>
      <c r="AG1" s="571" t="s">
        <v>2292</v>
      </c>
      <c r="AH1" s="571" t="s">
        <v>2352</v>
      </c>
      <c r="AI1" s="571" t="s">
        <v>2408</v>
      </c>
      <c r="AJ1" s="571" t="s">
        <v>2458</v>
      </c>
      <c r="AK1" s="571" t="s">
        <v>2569</v>
      </c>
      <c r="AL1" s="571" t="s">
        <v>2636</v>
      </c>
      <c r="AM1" s="571" t="s">
        <v>2896</v>
      </c>
      <c r="AN1" s="571" t="s">
        <v>3053</v>
      </c>
    </row>
    <row r="2" spans="1:40" ht="14.25" customHeight="1">
      <c r="A2" s="1321" t="s">
        <v>173</v>
      </c>
      <c r="B2" s="1312" t="s">
        <v>17</v>
      </c>
      <c r="C2" s="107" t="s">
        <v>33</v>
      </c>
      <c r="D2" s="31">
        <v>1</v>
      </c>
      <c r="E2" s="31">
        <v>13</v>
      </c>
      <c r="F2" s="31">
        <v>3</v>
      </c>
      <c r="G2" s="91"/>
      <c r="H2" s="31">
        <v>31</v>
      </c>
      <c r="I2" s="91"/>
      <c r="J2" s="31">
        <v>11</v>
      </c>
      <c r="K2" s="31">
        <v>3</v>
      </c>
      <c r="L2" s="91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  <c r="AI2" s="31">
        <v>15</v>
      </c>
      <c r="AJ2" s="31">
        <v>253</v>
      </c>
      <c r="AK2" s="31">
        <v>20</v>
      </c>
      <c r="AL2" s="31">
        <v>56</v>
      </c>
      <c r="AM2" s="31">
        <v>928</v>
      </c>
      <c r="AN2" s="31">
        <v>173</v>
      </c>
    </row>
    <row r="3" spans="1:40" ht="14.25" customHeight="1">
      <c r="A3" s="1321"/>
      <c r="B3" s="1312"/>
      <c r="C3" s="107" t="s">
        <v>176</v>
      </c>
      <c r="D3" s="31">
        <v>24999.998</v>
      </c>
      <c r="E3" s="31">
        <v>4497018.0949999997</v>
      </c>
      <c r="F3" s="31">
        <v>841846.86600000004</v>
      </c>
      <c r="G3" s="91"/>
      <c r="H3" s="31">
        <v>9505666.7719999999</v>
      </c>
      <c r="I3" s="91"/>
      <c r="J3" s="31">
        <v>2854095.07</v>
      </c>
      <c r="K3" s="31">
        <v>305805</v>
      </c>
      <c r="L3" s="91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  <c r="AI3" s="31">
        <v>3223750</v>
      </c>
      <c r="AJ3" s="31">
        <v>2797028.7960000001</v>
      </c>
      <c r="AK3" s="31">
        <v>151552.60999999999</v>
      </c>
      <c r="AL3" s="31">
        <v>38831123.832999997</v>
      </c>
      <c r="AM3" s="31">
        <v>44013227.855999999</v>
      </c>
      <c r="AN3" s="31">
        <v>46072362.414999999</v>
      </c>
    </row>
    <row r="4" spans="1:40" ht="14.25" customHeight="1">
      <c r="A4" s="1321"/>
      <c r="B4" s="1312"/>
      <c r="C4" s="107" t="s">
        <v>31</v>
      </c>
      <c r="D4" s="31">
        <v>93.749992500000005</v>
      </c>
      <c r="E4" s="31">
        <v>11571.572236739001</v>
      </c>
      <c r="F4" s="31">
        <v>8673.541883074</v>
      </c>
      <c r="G4" s="91"/>
      <c r="H4" s="31">
        <v>13436.452049887999</v>
      </c>
      <c r="I4" s="91"/>
      <c r="J4" s="31">
        <v>5022.9831815500002</v>
      </c>
      <c r="K4" s="31">
        <v>1083.1546800000001</v>
      </c>
      <c r="L4" s="91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  <c r="AI4" s="31">
        <v>11629.31</v>
      </c>
      <c r="AJ4" s="31">
        <v>43113.985270639998</v>
      </c>
      <c r="AK4" s="31">
        <v>5456.4464343999998</v>
      </c>
      <c r="AL4" s="31">
        <v>84501.98437459</v>
      </c>
      <c r="AM4" s="31">
        <v>174363.57834407</v>
      </c>
      <c r="AN4" s="31">
        <v>321032.62050660799</v>
      </c>
    </row>
    <row r="5" spans="1:40" ht="14.25" customHeight="1">
      <c r="A5" s="1321"/>
      <c r="B5" s="1330" t="s">
        <v>18</v>
      </c>
      <c r="C5" s="107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  <c r="AI5" s="31">
        <v>19</v>
      </c>
      <c r="AJ5" s="31">
        <v>268</v>
      </c>
      <c r="AK5" s="31">
        <v>154</v>
      </c>
      <c r="AL5" s="31">
        <v>26</v>
      </c>
      <c r="AM5" s="31">
        <v>24</v>
      </c>
      <c r="AN5" s="31">
        <v>13</v>
      </c>
    </row>
    <row r="6" spans="1:40" ht="14.25" customHeight="1">
      <c r="A6" s="1321"/>
      <c r="B6" s="1330"/>
      <c r="C6" s="107" t="s">
        <v>176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  <c r="AI6" s="31">
        <v>185049.861</v>
      </c>
      <c r="AJ6" s="31">
        <v>643254.625</v>
      </c>
      <c r="AK6" s="31">
        <v>256727.19</v>
      </c>
      <c r="AL6" s="31">
        <v>1475834.287</v>
      </c>
      <c r="AM6" s="31">
        <v>12918186.026000001</v>
      </c>
      <c r="AN6" s="31">
        <v>340875.391</v>
      </c>
    </row>
    <row r="7" spans="1:40" ht="14.25" customHeight="1">
      <c r="A7" s="1321"/>
      <c r="B7" s="1330"/>
      <c r="C7" s="107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  <c r="AI7" s="31">
        <v>9465.4778835710003</v>
      </c>
      <c r="AJ7" s="31">
        <v>12176.748068864999</v>
      </c>
      <c r="AK7" s="31">
        <v>6556.3138053510002</v>
      </c>
      <c r="AL7" s="31">
        <v>28736.061601115998</v>
      </c>
      <c r="AM7" s="31">
        <v>16761.091785651999</v>
      </c>
      <c r="AN7" s="31">
        <v>4785.2955136290002</v>
      </c>
    </row>
    <row r="8" spans="1:40" ht="14.25" customHeight="1">
      <c r="A8" s="1321"/>
      <c r="B8" s="1312" t="s">
        <v>48</v>
      </c>
      <c r="C8" s="107" t="s">
        <v>33</v>
      </c>
      <c r="D8" s="78">
        <v>1</v>
      </c>
      <c r="E8" s="78">
        <v>13</v>
      </c>
      <c r="F8" s="78">
        <v>8</v>
      </c>
      <c r="G8" s="78">
        <v>5</v>
      </c>
      <c r="H8" s="78">
        <v>34</v>
      </c>
      <c r="I8" s="78">
        <v>4</v>
      </c>
      <c r="J8" s="78">
        <v>12</v>
      </c>
      <c r="K8" s="78">
        <v>12</v>
      </c>
      <c r="L8" s="78">
        <v>27</v>
      </c>
      <c r="M8" s="78">
        <v>24</v>
      </c>
      <c r="N8" s="78">
        <v>12</v>
      </c>
      <c r="O8" s="78">
        <v>19</v>
      </c>
      <c r="P8" s="78">
        <v>17</v>
      </c>
      <c r="Q8" s="78">
        <v>26</v>
      </c>
      <c r="R8" s="78">
        <v>256</v>
      </c>
      <c r="S8" s="78">
        <v>9</v>
      </c>
      <c r="T8" s="78">
        <v>15</v>
      </c>
      <c r="U8" s="78">
        <v>42</v>
      </c>
      <c r="V8" s="78">
        <v>6156</v>
      </c>
      <c r="W8" s="78">
        <v>47</v>
      </c>
      <c r="X8" s="78">
        <v>11</v>
      </c>
      <c r="Y8" s="78">
        <v>7</v>
      </c>
      <c r="Z8" s="78">
        <v>8</v>
      </c>
      <c r="AA8" s="78">
        <v>705</v>
      </c>
      <c r="AB8" s="78">
        <v>341</v>
      </c>
      <c r="AC8" s="78">
        <v>118</v>
      </c>
      <c r="AD8" s="78">
        <v>3234</v>
      </c>
      <c r="AE8" s="78">
        <v>1026</v>
      </c>
      <c r="AF8" s="78">
        <v>1925</v>
      </c>
      <c r="AG8" s="78">
        <v>1504</v>
      </c>
      <c r="AH8" s="78">
        <v>42</v>
      </c>
      <c r="AI8" s="78">
        <v>34</v>
      </c>
      <c r="AJ8" s="78">
        <v>521</v>
      </c>
      <c r="AK8" s="78">
        <v>174</v>
      </c>
      <c r="AL8" s="78">
        <v>82</v>
      </c>
      <c r="AM8" s="78">
        <v>952</v>
      </c>
      <c r="AN8" s="78">
        <v>186</v>
      </c>
    </row>
    <row r="9" spans="1:40" ht="14.25" customHeight="1">
      <c r="A9" s="1321"/>
      <c r="B9" s="1312"/>
      <c r="C9" s="107" t="s">
        <v>176</v>
      </c>
      <c r="D9" s="78">
        <v>24999.998</v>
      </c>
      <c r="E9" s="78">
        <v>4497018.0949999997</v>
      </c>
      <c r="F9" s="78">
        <v>949070.19200000004</v>
      </c>
      <c r="G9" s="78">
        <v>57369.071000000004</v>
      </c>
      <c r="H9" s="78">
        <v>9871561.3190000001</v>
      </c>
      <c r="I9" s="78">
        <v>15000</v>
      </c>
      <c r="J9" s="78">
        <v>2856595.07</v>
      </c>
      <c r="K9" s="78">
        <v>931610.98600000003</v>
      </c>
      <c r="L9" s="78">
        <v>2069056.6510000001</v>
      </c>
      <c r="M9" s="78">
        <v>4773750.9969999995</v>
      </c>
      <c r="N9" s="78">
        <v>1239847.0589999999</v>
      </c>
      <c r="O9" s="78">
        <v>10160683.375</v>
      </c>
      <c r="P9" s="78">
        <v>4094423.429</v>
      </c>
      <c r="Q9" s="78">
        <v>2826784.426</v>
      </c>
      <c r="R9" s="78">
        <v>18320929.502</v>
      </c>
      <c r="S9" s="78">
        <v>2877197.3289999999</v>
      </c>
      <c r="T9" s="78">
        <v>9998184.4499999993</v>
      </c>
      <c r="U9" s="78">
        <v>3141454.7939999998</v>
      </c>
      <c r="V9" s="78">
        <v>373649.75200000004</v>
      </c>
      <c r="W9" s="78">
        <v>17576825.052000001</v>
      </c>
      <c r="X9" s="78">
        <v>670012.9310000001</v>
      </c>
      <c r="Y9" s="78">
        <v>1531041.936</v>
      </c>
      <c r="Z9" s="78">
        <v>586895.53599999996</v>
      </c>
      <c r="AA9" s="78">
        <v>15462899.392000001</v>
      </c>
      <c r="AB9" s="78">
        <v>23838578.217</v>
      </c>
      <c r="AC9" s="78">
        <v>1884785.777</v>
      </c>
      <c r="AD9" s="78">
        <v>3665582.2310000001</v>
      </c>
      <c r="AE9" s="78">
        <v>1873183.4139999999</v>
      </c>
      <c r="AF9" s="78">
        <v>12914643.612</v>
      </c>
      <c r="AG9" s="78">
        <v>15709535.533</v>
      </c>
      <c r="AH9" s="78">
        <v>4014550.6039999998</v>
      </c>
      <c r="AI9" s="78">
        <v>3408799.861</v>
      </c>
      <c r="AJ9" s="78">
        <v>3440283.4210000001</v>
      </c>
      <c r="AK9" s="78">
        <v>408279.8</v>
      </c>
      <c r="AL9" s="78">
        <v>40306958.119999997</v>
      </c>
      <c r="AM9" s="78">
        <v>56931413.881999999</v>
      </c>
      <c r="AN9" s="78">
        <v>46413237.806000002</v>
      </c>
    </row>
    <row r="10" spans="1:40" ht="14.25" customHeight="1">
      <c r="A10" s="1321"/>
      <c r="B10" s="1312"/>
      <c r="C10" s="107" t="s">
        <v>31</v>
      </c>
      <c r="D10" s="78">
        <v>93.749992500000005</v>
      </c>
      <c r="E10" s="78">
        <v>11571.572236739001</v>
      </c>
      <c r="F10" s="78">
        <v>8985.5519199299997</v>
      </c>
      <c r="G10" s="78">
        <v>71.512670008000001</v>
      </c>
      <c r="H10" s="78">
        <v>14204.006816775</v>
      </c>
      <c r="I10" s="78">
        <v>46.07</v>
      </c>
      <c r="J10" s="78">
        <v>5062.2331815500002</v>
      </c>
      <c r="K10" s="78">
        <v>2277.8828972600004</v>
      </c>
      <c r="L10" s="78">
        <v>2964.97708715</v>
      </c>
      <c r="M10" s="78">
        <v>10920.978953096001</v>
      </c>
      <c r="N10" s="78">
        <v>1841.9862697900001</v>
      </c>
      <c r="O10" s="78">
        <v>40344.645066038996</v>
      </c>
      <c r="P10" s="78">
        <v>10496.241383355</v>
      </c>
      <c r="Q10" s="78">
        <v>1080.731154739</v>
      </c>
      <c r="R10" s="78">
        <v>15025.942972317</v>
      </c>
      <c r="S10" s="78">
        <v>9470.50203005</v>
      </c>
      <c r="T10" s="78">
        <v>17184.008825000001</v>
      </c>
      <c r="U10" s="78">
        <v>10030.469750995</v>
      </c>
      <c r="V10" s="78">
        <v>791.87444715700008</v>
      </c>
      <c r="W10" s="78">
        <v>30276.610045560003</v>
      </c>
      <c r="X10" s="78">
        <v>870.89314392599999</v>
      </c>
      <c r="Y10" s="78">
        <v>5739.7877497119998</v>
      </c>
      <c r="Z10" s="78">
        <v>2037.6429867280001</v>
      </c>
      <c r="AA10" s="78">
        <v>97473.688589530997</v>
      </c>
      <c r="AB10" s="78">
        <v>46509.645495209399</v>
      </c>
      <c r="AC10" s="78">
        <v>10256.905924507999</v>
      </c>
      <c r="AD10" s="78">
        <v>11897.257806332</v>
      </c>
      <c r="AE10" s="78">
        <v>20686.965838399999</v>
      </c>
      <c r="AF10" s="78">
        <v>83332.993636261002</v>
      </c>
      <c r="AG10" s="78">
        <v>62633.076299417</v>
      </c>
      <c r="AH10" s="78">
        <v>57424.861613939007</v>
      </c>
      <c r="AI10" s="78">
        <v>21094.787883571</v>
      </c>
      <c r="AJ10" s="78">
        <v>55290.733339504994</v>
      </c>
      <c r="AK10" s="78">
        <v>12012.760239751</v>
      </c>
      <c r="AL10" s="78">
        <v>113238.045975706</v>
      </c>
      <c r="AM10" s="78">
        <v>191124.67012972201</v>
      </c>
      <c r="AN10" s="78">
        <v>325817.91602023697</v>
      </c>
    </row>
    <row r="11" spans="1:40" ht="14.25" customHeight="1">
      <c r="A11" s="1321" t="s">
        <v>172</v>
      </c>
      <c r="B11" s="1312" t="s">
        <v>17</v>
      </c>
      <c r="C11" s="107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  <c r="AI11" s="31">
        <v>451</v>
      </c>
      <c r="AJ11" s="31">
        <v>183</v>
      </c>
      <c r="AK11" s="31">
        <v>90</v>
      </c>
      <c r="AL11" s="31">
        <v>107</v>
      </c>
      <c r="AM11" s="31">
        <v>300</v>
      </c>
      <c r="AN11" s="31">
        <v>100</v>
      </c>
    </row>
    <row r="12" spans="1:40" ht="14.25" customHeight="1">
      <c r="A12" s="1321"/>
      <c r="B12" s="1312"/>
      <c r="C12" s="107" t="s">
        <v>176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  <c r="AI12" s="31">
        <v>6057176.2450000001</v>
      </c>
      <c r="AJ12" s="31">
        <v>4567876.6279999996</v>
      </c>
      <c r="AK12" s="31">
        <v>4005206.7790000001</v>
      </c>
      <c r="AL12" s="31">
        <v>4118831.2140000002</v>
      </c>
      <c r="AM12" s="31">
        <v>7674841.9029999999</v>
      </c>
      <c r="AN12" s="31">
        <v>2671701.2200000002</v>
      </c>
    </row>
    <row r="13" spans="1:40" ht="14.25" customHeight="1">
      <c r="A13" s="1321"/>
      <c r="B13" s="1312"/>
      <c r="C13" s="107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  <c r="AI13" s="31">
        <v>71440.901210130003</v>
      </c>
      <c r="AJ13" s="31">
        <v>66270.841667569999</v>
      </c>
      <c r="AK13" s="31">
        <v>44497.935665839999</v>
      </c>
      <c r="AL13" s="31">
        <v>41335.389815570001</v>
      </c>
      <c r="AM13" s="31">
        <v>79697.384104274999</v>
      </c>
      <c r="AN13" s="31">
        <v>30430.218346450001</v>
      </c>
    </row>
    <row r="14" spans="1:40" ht="14.25" customHeight="1">
      <c r="A14" s="1321"/>
      <c r="B14" s="1312" t="s">
        <v>18</v>
      </c>
      <c r="C14" s="107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  <c r="AI14" s="31">
        <v>37</v>
      </c>
      <c r="AJ14" s="31">
        <v>62</v>
      </c>
      <c r="AK14" s="31">
        <v>103</v>
      </c>
      <c r="AL14" s="31">
        <v>38</v>
      </c>
      <c r="AM14" s="31">
        <v>78</v>
      </c>
      <c r="AN14" s="31">
        <v>20</v>
      </c>
    </row>
    <row r="15" spans="1:40" ht="14.25" customHeight="1">
      <c r="A15" s="1321"/>
      <c r="B15" s="1312"/>
      <c r="C15" s="107" t="s">
        <v>176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  <c r="AI15" s="31">
        <v>297175.03600000002</v>
      </c>
      <c r="AJ15" s="31">
        <v>902823.11899999995</v>
      </c>
      <c r="AK15" s="31">
        <v>1765864.9879999999</v>
      </c>
      <c r="AL15" s="31">
        <v>572223.45799999998</v>
      </c>
      <c r="AM15" s="31">
        <v>2449119.142</v>
      </c>
      <c r="AN15" s="31">
        <v>296728.17800000001</v>
      </c>
    </row>
    <row r="16" spans="1:40" ht="14.25" customHeight="1">
      <c r="A16" s="1321"/>
      <c r="B16" s="1312"/>
      <c r="C16" s="107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  <c r="AI16" s="31">
        <v>6565.2360796129997</v>
      </c>
      <c r="AJ16" s="31">
        <v>15302.696681564001</v>
      </c>
      <c r="AK16" s="31">
        <v>44544.863256172001</v>
      </c>
      <c r="AL16" s="31">
        <v>9941.0453220340005</v>
      </c>
      <c r="AM16" s="31">
        <v>45717.343871730998</v>
      </c>
      <c r="AN16" s="31">
        <v>4474.1583445529996</v>
      </c>
    </row>
    <row r="17" spans="1:40" ht="14.25" customHeight="1">
      <c r="A17" s="1321"/>
      <c r="B17" s="1312" t="s">
        <v>48</v>
      </c>
      <c r="C17" s="107" t="s">
        <v>33</v>
      </c>
      <c r="D17" s="78">
        <v>617</v>
      </c>
      <c r="E17" s="78">
        <v>883</v>
      </c>
      <c r="F17" s="78">
        <v>182</v>
      </c>
      <c r="G17" s="78">
        <v>834</v>
      </c>
      <c r="H17" s="78">
        <v>175</v>
      </c>
      <c r="I17" s="78">
        <v>168</v>
      </c>
      <c r="J17" s="78">
        <v>107</v>
      </c>
      <c r="K17" s="78">
        <v>157</v>
      </c>
      <c r="L17" s="78">
        <v>119</v>
      </c>
      <c r="M17" s="78">
        <v>261</v>
      </c>
      <c r="N17" s="78">
        <v>758</v>
      </c>
      <c r="O17" s="78">
        <v>898</v>
      </c>
      <c r="P17" s="78">
        <v>2599</v>
      </c>
      <c r="Q17" s="78">
        <v>17268</v>
      </c>
      <c r="R17" s="78">
        <v>6346</v>
      </c>
      <c r="S17" s="78">
        <v>168</v>
      </c>
      <c r="T17" s="78">
        <v>122</v>
      </c>
      <c r="U17" s="78">
        <v>180</v>
      </c>
      <c r="V17" s="78">
        <v>136</v>
      </c>
      <c r="W17" s="78">
        <v>109</v>
      </c>
      <c r="X17" s="78">
        <v>163</v>
      </c>
      <c r="Y17" s="78">
        <v>138</v>
      </c>
      <c r="Z17" s="78">
        <v>160</v>
      </c>
      <c r="AA17" s="78">
        <v>235</v>
      </c>
      <c r="AB17" s="78">
        <v>51</v>
      </c>
      <c r="AC17" s="78">
        <v>68</v>
      </c>
      <c r="AD17" s="78">
        <v>82</v>
      </c>
      <c r="AE17" s="78">
        <v>117</v>
      </c>
      <c r="AF17" s="78">
        <v>189</v>
      </c>
      <c r="AG17" s="78">
        <v>1032</v>
      </c>
      <c r="AH17" s="78">
        <v>795</v>
      </c>
      <c r="AI17" s="78">
        <v>488</v>
      </c>
      <c r="AJ17" s="78">
        <v>245</v>
      </c>
      <c r="AK17" s="78">
        <v>193</v>
      </c>
      <c r="AL17" s="78">
        <v>145</v>
      </c>
      <c r="AM17" s="78">
        <v>378</v>
      </c>
      <c r="AN17" s="78">
        <v>120</v>
      </c>
    </row>
    <row r="18" spans="1:40" ht="14.25" customHeight="1">
      <c r="A18" s="1321"/>
      <c r="B18" s="1312"/>
      <c r="C18" s="107" t="s">
        <v>176</v>
      </c>
      <c r="D18" s="78">
        <v>1271210.0109999999</v>
      </c>
      <c r="E18" s="78">
        <v>6275080.8389999997</v>
      </c>
      <c r="F18" s="78">
        <v>2890389.736</v>
      </c>
      <c r="G18" s="78">
        <v>5857589.3839999996</v>
      </c>
      <c r="H18" s="78">
        <v>3392577.52</v>
      </c>
      <c r="I18" s="78">
        <v>7399640.2599999998</v>
      </c>
      <c r="J18" s="78">
        <v>4542743.7589999996</v>
      </c>
      <c r="K18" s="78">
        <v>5053833.7050000001</v>
      </c>
      <c r="L18" s="78">
        <v>2322421.6359999999</v>
      </c>
      <c r="M18" s="78">
        <v>6774353.9960000003</v>
      </c>
      <c r="N18" s="78">
        <v>4278809.4790000003</v>
      </c>
      <c r="O18" s="78">
        <v>15769404.568</v>
      </c>
      <c r="P18" s="78">
        <v>6551906.0619999999</v>
      </c>
      <c r="Q18" s="78">
        <v>8485695.966</v>
      </c>
      <c r="R18" s="78">
        <v>9565352.5829999987</v>
      </c>
      <c r="S18" s="78">
        <v>6129674.3389999997</v>
      </c>
      <c r="T18" s="78">
        <v>4719580.0149999997</v>
      </c>
      <c r="U18" s="78">
        <v>5174584.2379999999</v>
      </c>
      <c r="V18" s="78">
        <v>5482456.9220000003</v>
      </c>
      <c r="W18" s="78">
        <v>2361421.7889999999</v>
      </c>
      <c r="X18" s="78">
        <v>6478899.2809999995</v>
      </c>
      <c r="Y18" s="78">
        <v>5611559.699</v>
      </c>
      <c r="Z18" s="78">
        <v>8122074.2740000002</v>
      </c>
      <c r="AA18" s="78">
        <v>14271245.275999999</v>
      </c>
      <c r="AB18" s="78">
        <v>3530502.7759999996</v>
      </c>
      <c r="AC18" s="78">
        <v>3745220.3589999997</v>
      </c>
      <c r="AD18" s="78">
        <v>3912112.034</v>
      </c>
      <c r="AE18" s="78">
        <v>4463150.3279999997</v>
      </c>
      <c r="AF18" s="78">
        <v>4878043.9890000001</v>
      </c>
      <c r="AG18" s="78">
        <v>8602074.6830000002</v>
      </c>
      <c r="AH18" s="78">
        <v>12986230.507999999</v>
      </c>
      <c r="AI18" s="78">
        <v>6354351.2810000004</v>
      </c>
      <c r="AJ18" s="78">
        <v>5470699.7469999995</v>
      </c>
      <c r="AK18" s="78">
        <v>5771071.767</v>
      </c>
      <c r="AL18" s="78">
        <v>4691054.6720000003</v>
      </c>
      <c r="AM18" s="78">
        <v>10123961.045</v>
      </c>
      <c r="AN18" s="78">
        <v>2968429.398</v>
      </c>
    </row>
    <row r="19" spans="1:40" ht="14.25" customHeight="1">
      <c r="A19" s="1321"/>
      <c r="B19" s="1312"/>
      <c r="C19" s="107" t="s">
        <v>31</v>
      </c>
      <c r="D19" s="78">
        <v>3255.183195263</v>
      </c>
      <c r="E19" s="78">
        <v>14276.527330482999</v>
      </c>
      <c r="F19" s="78">
        <v>6696.3851246189997</v>
      </c>
      <c r="G19" s="78">
        <v>12393.442931310001</v>
      </c>
      <c r="H19" s="78">
        <v>11592.477606841001</v>
      </c>
      <c r="I19" s="78">
        <v>23822.650504156998</v>
      </c>
      <c r="J19" s="78">
        <v>19767.641899193997</v>
      </c>
      <c r="K19" s="78">
        <v>28198.596738016</v>
      </c>
      <c r="L19" s="78">
        <v>9267.9611497040005</v>
      </c>
      <c r="M19" s="78">
        <v>24382.090988156</v>
      </c>
      <c r="N19" s="78">
        <v>15961.274030744</v>
      </c>
      <c r="O19" s="78">
        <v>43025.929129127006</v>
      </c>
      <c r="P19" s="78">
        <v>12618.210494973</v>
      </c>
      <c r="Q19" s="78">
        <v>25336.264663855</v>
      </c>
      <c r="R19" s="78">
        <v>33173.517369633999</v>
      </c>
      <c r="S19" s="78">
        <v>18905.426251149998</v>
      </c>
      <c r="T19" s="78">
        <v>13382.783542071</v>
      </c>
      <c r="U19" s="78">
        <v>22143.131835050001</v>
      </c>
      <c r="V19" s="78">
        <v>21697.884546843998</v>
      </c>
      <c r="W19" s="78">
        <v>16578.454365501999</v>
      </c>
      <c r="X19" s="78">
        <v>28858.523826204</v>
      </c>
      <c r="Y19" s="78">
        <v>27920.530930512999</v>
      </c>
      <c r="Z19" s="78">
        <v>38990.792456987001</v>
      </c>
      <c r="AA19" s="78">
        <v>72882.530499916</v>
      </c>
      <c r="AB19" s="78">
        <v>20842.472495004</v>
      </c>
      <c r="AC19" s="78">
        <v>47979.707496349998</v>
      </c>
      <c r="AD19" s="78">
        <v>66656.990411324005</v>
      </c>
      <c r="AE19" s="78">
        <v>78249.941941479992</v>
      </c>
      <c r="AF19" s="78">
        <v>108066.02443021501</v>
      </c>
      <c r="AG19" s="78">
        <v>114849.271304041</v>
      </c>
      <c r="AH19" s="78">
        <v>147615.91075958501</v>
      </c>
      <c r="AI19" s="78">
        <v>78006.137289742997</v>
      </c>
      <c r="AJ19" s="78">
        <v>81573.538349134004</v>
      </c>
      <c r="AK19" s="78">
        <v>89042.798922012007</v>
      </c>
      <c r="AL19" s="78">
        <v>51276.435137603999</v>
      </c>
      <c r="AM19" s="78">
        <v>125414.72797600599</v>
      </c>
      <c r="AN19" s="78">
        <v>34904.376691003003</v>
      </c>
    </row>
    <row r="20" spans="1:40" ht="14.25" customHeight="1">
      <c r="A20" s="1321" t="s">
        <v>1397</v>
      </c>
      <c r="B20" s="1312" t="s">
        <v>17</v>
      </c>
      <c r="C20" s="107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  <c r="AI20" s="31">
        <v>12493573</v>
      </c>
      <c r="AJ20" s="31">
        <v>40867723</v>
      </c>
      <c r="AK20" s="31">
        <v>29169117</v>
      </c>
      <c r="AL20" s="31">
        <v>18141153</v>
      </c>
      <c r="AM20" s="31">
        <v>14016374</v>
      </c>
      <c r="AN20" s="31">
        <v>5197541</v>
      </c>
    </row>
    <row r="21" spans="1:40" ht="14.25" customHeight="1">
      <c r="A21" s="1321"/>
      <c r="B21" s="1312"/>
      <c r="C21" s="107" t="s">
        <v>176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  <c r="AI21" s="31">
        <v>116887074.30500001</v>
      </c>
      <c r="AJ21" s="31">
        <v>308937850.06</v>
      </c>
      <c r="AK21" s="31">
        <v>182830560.197</v>
      </c>
      <c r="AL21" s="31">
        <v>158665977.914</v>
      </c>
      <c r="AM21" s="31">
        <v>84778842.079999998</v>
      </c>
      <c r="AN21" s="31">
        <v>46920728.149999999</v>
      </c>
    </row>
    <row r="22" spans="1:40" ht="14.25" customHeight="1">
      <c r="A22" s="1321"/>
      <c r="B22" s="1312"/>
      <c r="C22" s="107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  <c r="AI22" s="31">
        <v>912290.36359738698</v>
      </c>
      <c r="AJ22" s="31">
        <v>2920916.7164252601</v>
      </c>
      <c r="AK22" s="31">
        <v>1996047.2649360099</v>
      </c>
      <c r="AL22" s="31">
        <v>1470936.8903522999</v>
      </c>
      <c r="AM22" s="31">
        <v>708425.12580660998</v>
      </c>
      <c r="AN22" s="31">
        <v>366728.42468356201</v>
      </c>
    </row>
    <row r="23" spans="1:40" ht="14.25" customHeight="1">
      <c r="A23" s="1321"/>
      <c r="B23" s="1330" t="s">
        <v>18</v>
      </c>
      <c r="C23" s="107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  <c r="AI23" s="31">
        <v>7633536</v>
      </c>
      <c r="AJ23" s="31">
        <v>27908117</v>
      </c>
      <c r="AK23" s="31">
        <v>20263252</v>
      </c>
      <c r="AL23" s="31">
        <v>14504724</v>
      </c>
      <c r="AM23" s="31">
        <v>6693745</v>
      </c>
      <c r="AN23" s="31">
        <v>2084813</v>
      </c>
    </row>
    <row r="24" spans="1:40" ht="14.25" customHeight="1">
      <c r="A24" s="1321"/>
      <c r="B24" s="1330"/>
      <c r="C24" s="107" t="s">
        <v>176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  <c r="AI24" s="31">
        <v>23574770.098999999</v>
      </c>
      <c r="AJ24" s="31">
        <v>67209332.719999999</v>
      </c>
      <c r="AK24" s="31">
        <v>53459056.347000003</v>
      </c>
      <c r="AL24" s="31">
        <v>38033215.980999999</v>
      </c>
      <c r="AM24" s="31">
        <v>17106216.916000001</v>
      </c>
      <c r="AN24" s="31">
        <v>9030552.2630000003</v>
      </c>
    </row>
    <row r="25" spans="1:40" ht="14.25" customHeight="1">
      <c r="A25" s="1321"/>
      <c r="B25" s="1330"/>
      <c r="C25" s="107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  <c r="AI25" s="31">
        <v>348962.23143662501</v>
      </c>
      <c r="AJ25" s="31">
        <v>1068082.5482784801</v>
      </c>
      <c r="AK25" s="31">
        <v>943193.02624119003</v>
      </c>
      <c r="AL25" s="31">
        <v>600320.09868814296</v>
      </c>
      <c r="AM25" s="31">
        <v>234926.88190645099</v>
      </c>
      <c r="AN25" s="31">
        <v>105718.444596856</v>
      </c>
    </row>
    <row r="26" spans="1:40" ht="14.25" customHeight="1">
      <c r="A26" s="1321"/>
      <c r="B26" s="1312" t="s">
        <v>48</v>
      </c>
      <c r="C26" s="107" t="s">
        <v>33</v>
      </c>
      <c r="D26" s="78">
        <v>1095572</v>
      </c>
      <c r="E26" s="78">
        <v>1545827</v>
      </c>
      <c r="F26" s="78">
        <v>2121452</v>
      </c>
      <c r="G26" s="78">
        <v>3505427</v>
      </c>
      <c r="H26" s="78">
        <v>3807707</v>
      </c>
      <c r="I26" s="78">
        <v>5743238</v>
      </c>
      <c r="J26" s="78">
        <v>7871776</v>
      </c>
      <c r="K26" s="78">
        <v>5636020</v>
      </c>
      <c r="L26" s="78">
        <v>5236939</v>
      </c>
      <c r="M26" s="78">
        <v>5943887</v>
      </c>
      <c r="N26" s="78">
        <v>6310084</v>
      </c>
      <c r="O26" s="78">
        <v>7123110</v>
      </c>
      <c r="P26" s="78">
        <v>6654959</v>
      </c>
      <c r="Q26" s="78">
        <v>11477882</v>
      </c>
      <c r="R26" s="78">
        <v>9558042</v>
      </c>
      <c r="S26" s="78">
        <v>12370927</v>
      </c>
      <c r="T26" s="78">
        <v>11552000</v>
      </c>
      <c r="U26" s="78">
        <v>14134194</v>
      </c>
      <c r="V26" s="78">
        <v>17034828</v>
      </c>
      <c r="W26" s="78">
        <v>10257810</v>
      </c>
      <c r="X26" s="78">
        <v>16220289</v>
      </c>
      <c r="Y26" s="78">
        <v>16857403</v>
      </c>
      <c r="Z26" s="78">
        <v>28620995</v>
      </c>
      <c r="AA26" s="78">
        <v>32094863</v>
      </c>
      <c r="AB26" s="78">
        <v>31953874</v>
      </c>
      <c r="AC26" s="78">
        <v>49695319</v>
      </c>
      <c r="AD26" s="78">
        <v>35915344</v>
      </c>
      <c r="AE26" s="78">
        <v>73654084</v>
      </c>
      <c r="AF26" s="78">
        <v>90817535</v>
      </c>
      <c r="AG26" s="78">
        <v>45831771</v>
      </c>
      <c r="AH26" s="78">
        <v>40024176</v>
      </c>
      <c r="AI26" s="78">
        <v>20127109</v>
      </c>
      <c r="AJ26" s="78">
        <v>68775840</v>
      </c>
      <c r="AK26" s="78">
        <v>49432369</v>
      </c>
      <c r="AL26" s="78">
        <v>32645877</v>
      </c>
      <c r="AM26" s="78">
        <v>20710119</v>
      </c>
      <c r="AN26" s="78">
        <v>7282354</v>
      </c>
    </row>
    <row r="27" spans="1:40" ht="14.25" customHeight="1">
      <c r="A27" s="1321"/>
      <c r="B27" s="1312"/>
      <c r="C27" s="107" t="s">
        <v>176</v>
      </c>
      <c r="D27" s="78">
        <v>10823344.401000001</v>
      </c>
      <c r="E27" s="78">
        <v>18393903.396000002</v>
      </c>
      <c r="F27" s="78">
        <v>28169009.659000002</v>
      </c>
      <c r="G27" s="78">
        <v>37299017.901000001</v>
      </c>
      <c r="H27" s="78">
        <v>49947685.737999998</v>
      </c>
      <c r="I27" s="78">
        <v>74175455.224000007</v>
      </c>
      <c r="J27" s="78">
        <v>108382619.125</v>
      </c>
      <c r="K27" s="78">
        <v>55236019.828000002</v>
      </c>
      <c r="L27" s="78">
        <v>39290475.145999998</v>
      </c>
      <c r="M27" s="78">
        <v>60384060.238000005</v>
      </c>
      <c r="N27" s="78">
        <v>44584265.081</v>
      </c>
      <c r="O27" s="78">
        <v>46453471.958000004</v>
      </c>
      <c r="P27" s="78">
        <v>70965408.618000001</v>
      </c>
      <c r="Q27" s="78">
        <v>135893279.375</v>
      </c>
      <c r="R27" s="78">
        <v>97147190.870000005</v>
      </c>
      <c r="S27" s="78">
        <v>95194243.708000004</v>
      </c>
      <c r="T27" s="78">
        <v>78449358.820000008</v>
      </c>
      <c r="U27" s="78">
        <v>123802089.15200001</v>
      </c>
      <c r="V27" s="78">
        <v>127562876.825</v>
      </c>
      <c r="W27" s="78">
        <v>56654885.034999996</v>
      </c>
      <c r="X27" s="78">
        <v>107985955.222</v>
      </c>
      <c r="Y27" s="78">
        <v>147543283.36899999</v>
      </c>
      <c r="Z27" s="78">
        <v>180541885.18200001</v>
      </c>
      <c r="AA27" s="78">
        <v>139773645.808</v>
      </c>
      <c r="AB27" s="78">
        <v>157034112.43700001</v>
      </c>
      <c r="AC27" s="78">
        <v>269011126.10000002</v>
      </c>
      <c r="AD27" s="78">
        <v>197237351.28299999</v>
      </c>
      <c r="AE27" s="78">
        <v>290892751.62400001</v>
      </c>
      <c r="AF27" s="78">
        <v>233835204.13300002</v>
      </c>
      <c r="AG27" s="78">
        <v>186415802.77699998</v>
      </c>
      <c r="AH27" s="78">
        <v>197162981.005</v>
      </c>
      <c r="AI27" s="78">
        <v>140461844.40400001</v>
      </c>
      <c r="AJ27" s="78">
        <v>376147182.77999997</v>
      </c>
      <c r="AK27" s="78">
        <v>236289616.544</v>
      </c>
      <c r="AL27" s="78">
        <v>196699193.89500001</v>
      </c>
      <c r="AM27" s="78">
        <v>101885058.99599999</v>
      </c>
      <c r="AN27" s="78">
        <v>55951280.413000003</v>
      </c>
    </row>
    <row r="28" spans="1:40" ht="14.25" customHeight="1">
      <c r="A28" s="1321"/>
      <c r="B28" s="1312"/>
      <c r="C28" s="107" t="s">
        <v>31</v>
      </c>
      <c r="D28" s="78">
        <v>18246.573858827</v>
      </c>
      <c r="E28" s="78">
        <v>30916.166686466997</v>
      </c>
      <c r="F28" s="78">
        <v>55796.776868898996</v>
      </c>
      <c r="G28" s="78">
        <v>91346.568164158001</v>
      </c>
      <c r="H28" s="78">
        <v>141579.54943345199</v>
      </c>
      <c r="I28" s="78">
        <v>193854.34873850198</v>
      </c>
      <c r="J28" s="78">
        <v>353963.77512343798</v>
      </c>
      <c r="K28" s="78">
        <v>159940.69483413399</v>
      </c>
      <c r="L28" s="78">
        <v>108249.55454662601</v>
      </c>
      <c r="M28" s="78">
        <v>145209.05878126901</v>
      </c>
      <c r="N28" s="78">
        <v>115020.42668876401</v>
      </c>
      <c r="O28" s="78">
        <v>140803.56541580701</v>
      </c>
      <c r="P28" s="78">
        <v>177383.079914217</v>
      </c>
      <c r="Q28" s="78">
        <v>359818.12637651199</v>
      </c>
      <c r="R28" s="78">
        <v>305202.935775447</v>
      </c>
      <c r="S28" s="78">
        <v>334502.957915487</v>
      </c>
      <c r="T28" s="78">
        <v>303156.33091351902</v>
      </c>
      <c r="U28" s="78">
        <v>454476.98305448296</v>
      </c>
      <c r="V28" s="78">
        <v>528890.29505945102</v>
      </c>
      <c r="W28" s="78">
        <v>256475.34657533601</v>
      </c>
      <c r="X28" s="78">
        <v>562968.52078355302</v>
      </c>
      <c r="Y28" s="78">
        <v>789451.13955028204</v>
      </c>
      <c r="Z28" s="78">
        <v>1079672.8140104511</v>
      </c>
      <c r="AA28" s="78">
        <v>1132579.6230321899</v>
      </c>
      <c r="AB28" s="78">
        <v>1423211.91600918</v>
      </c>
      <c r="AC28" s="78">
        <v>3305564.8533979524</v>
      </c>
      <c r="AD28" s="78">
        <v>2310287.1330427262</v>
      </c>
      <c r="AE28" s="78">
        <v>5014924.9188156594</v>
      </c>
      <c r="AF28" s="78">
        <v>4258607.3317805398</v>
      </c>
      <c r="AG28" s="78">
        <v>2558393.4754667487</v>
      </c>
      <c r="AH28" s="78">
        <v>2112784.8284003614</v>
      </c>
      <c r="AI28" s="78">
        <v>1261252.5950340121</v>
      </c>
      <c r="AJ28" s="78">
        <v>3988999.2647037404</v>
      </c>
      <c r="AK28" s="78">
        <v>2939240.2911772002</v>
      </c>
      <c r="AL28" s="78">
        <v>2071256.9890404427</v>
      </c>
      <c r="AM28" s="78">
        <v>943352.00771306094</v>
      </c>
      <c r="AN28" s="78">
        <v>472446.86928041803</v>
      </c>
    </row>
    <row r="29" spans="1:40" ht="14.25" customHeight="1">
      <c r="A29" s="1321" t="s">
        <v>175</v>
      </c>
      <c r="B29" s="1312" t="s">
        <v>48</v>
      </c>
      <c r="C29" s="107" t="s">
        <v>33</v>
      </c>
      <c r="D29" s="106">
        <v>1096190</v>
      </c>
      <c r="E29" s="106">
        <v>1546723</v>
      </c>
      <c r="F29" s="106">
        <v>2121642</v>
      </c>
      <c r="G29" s="106">
        <v>3506266</v>
      </c>
      <c r="H29" s="106">
        <v>3807916</v>
      </c>
      <c r="I29" s="106">
        <v>5743410</v>
      </c>
      <c r="J29" s="106">
        <v>7871895</v>
      </c>
      <c r="K29" s="106">
        <v>5636189</v>
      </c>
      <c r="L29" s="106">
        <v>5237085</v>
      </c>
      <c r="M29" s="106">
        <v>5944172</v>
      </c>
      <c r="N29" s="106">
        <v>6310854</v>
      </c>
      <c r="O29" s="106">
        <v>7124027</v>
      </c>
      <c r="P29" s="106">
        <v>6657575</v>
      </c>
      <c r="Q29" s="106">
        <v>11495176</v>
      </c>
      <c r="R29" s="106">
        <v>9564644</v>
      </c>
      <c r="S29" s="106">
        <v>12371104</v>
      </c>
      <c r="T29" s="106">
        <v>11552137</v>
      </c>
      <c r="U29" s="106">
        <v>14134416</v>
      </c>
      <c r="V29" s="106">
        <v>17041120</v>
      </c>
      <c r="W29" s="106">
        <v>10257966</v>
      </c>
      <c r="X29" s="106">
        <v>16220463</v>
      </c>
      <c r="Y29" s="106">
        <v>16857548</v>
      </c>
      <c r="Z29" s="106">
        <v>28621163</v>
      </c>
      <c r="AA29" s="106">
        <v>32095803</v>
      </c>
      <c r="AB29" s="106">
        <v>31954266</v>
      </c>
      <c r="AC29" s="106">
        <v>49695505</v>
      </c>
      <c r="AD29" s="106">
        <v>35918660</v>
      </c>
      <c r="AE29" s="106">
        <v>73655227</v>
      </c>
      <c r="AF29" s="106">
        <v>90819649</v>
      </c>
      <c r="AG29" s="106">
        <v>45834307</v>
      </c>
      <c r="AH29" s="106">
        <v>40025013</v>
      </c>
      <c r="AI29" s="106">
        <v>20127631</v>
      </c>
      <c r="AJ29" s="106">
        <v>68776606</v>
      </c>
      <c r="AK29" s="106">
        <v>49432736</v>
      </c>
      <c r="AL29" s="106">
        <v>32646104</v>
      </c>
      <c r="AM29" s="106">
        <v>20711449</v>
      </c>
      <c r="AN29" s="106">
        <v>7282660</v>
      </c>
    </row>
    <row r="30" spans="1:40" ht="14.25" customHeight="1">
      <c r="A30" s="1321"/>
      <c r="B30" s="1312"/>
      <c r="C30" s="107" t="s">
        <v>176</v>
      </c>
      <c r="D30" s="106">
        <v>12119554.41</v>
      </c>
      <c r="E30" s="106">
        <v>29166002.330000002</v>
      </c>
      <c r="F30" s="106">
        <v>32008469.587000001</v>
      </c>
      <c r="G30" s="106">
        <v>43213976.355999999</v>
      </c>
      <c r="H30" s="106">
        <v>63211824.577</v>
      </c>
      <c r="I30" s="106">
        <v>81590095.484000012</v>
      </c>
      <c r="J30" s="106">
        <v>115781957.954</v>
      </c>
      <c r="K30" s="106">
        <v>61221464.519000001</v>
      </c>
      <c r="L30" s="106">
        <v>43681953.432999998</v>
      </c>
      <c r="M30" s="106">
        <v>71932165.231000006</v>
      </c>
      <c r="N30" s="106">
        <v>50102921.619000003</v>
      </c>
      <c r="O30" s="106">
        <v>72383559.901000008</v>
      </c>
      <c r="P30" s="106">
        <v>81611738.108999997</v>
      </c>
      <c r="Q30" s="106">
        <v>147205759.76699999</v>
      </c>
      <c r="R30" s="106">
        <v>125033472.95500001</v>
      </c>
      <c r="S30" s="106">
        <v>104201115.376</v>
      </c>
      <c r="T30" s="106">
        <v>93167123.285000011</v>
      </c>
      <c r="U30" s="106">
        <v>132118128.18400002</v>
      </c>
      <c r="V30" s="106">
        <v>133418983.499</v>
      </c>
      <c r="W30" s="106">
        <v>76593131.876000002</v>
      </c>
      <c r="X30" s="106">
        <v>115134867.434</v>
      </c>
      <c r="Y30" s="106">
        <v>154685885.00399998</v>
      </c>
      <c r="Z30" s="106">
        <v>189250854.99200001</v>
      </c>
      <c r="AA30" s="106">
        <v>169507790.47600001</v>
      </c>
      <c r="AB30" s="106">
        <v>184403193.43000001</v>
      </c>
      <c r="AC30" s="106">
        <v>274641132.236</v>
      </c>
      <c r="AD30" s="106">
        <v>204815045.54799998</v>
      </c>
      <c r="AE30" s="106">
        <v>297229085.366</v>
      </c>
      <c r="AF30" s="106">
        <v>251627891.73400003</v>
      </c>
      <c r="AG30" s="106">
        <v>210727412.99299997</v>
      </c>
      <c r="AH30" s="106">
        <v>214163762.11699998</v>
      </c>
      <c r="AI30" s="106">
        <v>150224995.546</v>
      </c>
      <c r="AJ30" s="106">
        <v>385058165.94799995</v>
      </c>
      <c r="AK30" s="106">
        <v>242468968.111</v>
      </c>
      <c r="AL30" s="106">
        <v>241697206.68700001</v>
      </c>
      <c r="AM30" s="106">
        <v>168940433.92299998</v>
      </c>
      <c r="AN30" s="106">
        <v>105332947.61700001</v>
      </c>
    </row>
    <row r="31" spans="1:40" ht="14.25" customHeight="1">
      <c r="A31" s="1321"/>
      <c r="B31" s="1312"/>
      <c r="C31" s="107" t="s">
        <v>31</v>
      </c>
      <c r="D31" s="106">
        <v>21595.507046589999</v>
      </c>
      <c r="E31" s="106">
        <v>56764.266253688998</v>
      </c>
      <c r="F31" s="106">
        <v>71478.713913447995</v>
      </c>
      <c r="G31" s="106">
        <v>103811.523765476</v>
      </c>
      <c r="H31" s="106">
        <v>167376.03385706799</v>
      </c>
      <c r="I31" s="106">
        <v>217723.06924265897</v>
      </c>
      <c r="J31" s="106">
        <v>378793.65020418196</v>
      </c>
      <c r="K31" s="106">
        <v>190417.17446940998</v>
      </c>
      <c r="L31" s="106">
        <v>120482.49278348</v>
      </c>
      <c r="M31" s="106">
        <v>180512.12872252101</v>
      </c>
      <c r="N31" s="106">
        <v>132823.686989298</v>
      </c>
      <c r="O31" s="106">
        <v>224174.13961097301</v>
      </c>
      <c r="P31" s="106">
        <v>200497.53179254499</v>
      </c>
      <c r="Q31" s="106">
        <v>386235.122195106</v>
      </c>
      <c r="R31" s="106">
        <v>353402.39611739799</v>
      </c>
      <c r="S31" s="106">
        <v>362878.886196687</v>
      </c>
      <c r="T31" s="106">
        <v>333723.12328059005</v>
      </c>
      <c r="U31" s="106">
        <v>486650.58464052796</v>
      </c>
      <c r="V31" s="106">
        <v>551380.05405345198</v>
      </c>
      <c r="W31" s="106">
        <v>303330.410986398</v>
      </c>
      <c r="X31" s="106">
        <v>592697.93775368307</v>
      </c>
      <c r="Y31" s="106">
        <v>823111.45823050709</v>
      </c>
      <c r="Z31" s="106">
        <v>1120701.249454166</v>
      </c>
      <c r="AA31" s="106">
        <v>1302935.842121637</v>
      </c>
      <c r="AB31" s="106">
        <v>1490564.0339993935</v>
      </c>
      <c r="AC31" s="106">
        <v>3363801.4668188104</v>
      </c>
      <c r="AD31" s="106">
        <v>2388841.381260382</v>
      </c>
      <c r="AE31" s="106">
        <v>5113861.8265955392</v>
      </c>
      <c r="AF31" s="106">
        <v>4450006.3498470159</v>
      </c>
      <c r="AG31" s="106">
        <v>2735875.8230702067</v>
      </c>
      <c r="AH31" s="106">
        <v>2317825.6007738854</v>
      </c>
      <c r="AI31" s="106">
        <v>1360353.5202073262</v>
      </c>
      <c r="AJ31" s="106">
        <v>4125863.5363923796</v>
      </c>
      <c r="AK31" s="106">
        <v>3040295.8503389633</v>
      </c>
      <c r="AL31" s="106">
        <v>2235771.4701537527</v>
      </c>
      <c r="AM31" s="106">
        <v>1259891.4058187888</v>
      </c>
      <c r="AN31" s="106">
        <v>833169.16199165792</v>
      </c>
    </row>
    <row r="32" spans="1:40" ht="14.25" customHeight="1">
      <c r="A32" s="1321"/>
      <c r="B32" s="1312" t="s">
        <v>170</v>
      </c>
      <c r="C32" s="107" t="s">
        <v>33</v>
      </c>
      <c r="D32" s="78">
        <v>73079.333333333328</v>
      </c>
      <c r="E32" s="78">
        <v>70305.590909090912</v>
      </c>
      <c r="F32" s="78">
        <v>117869</v>
      </c>
      <c r="G32" s="78">
        <v>166965.04761904763</v>
      </c>
      <c r="H32" s="78">
        <v>173087.09090909091</v>
      </c>
      <c r="I32" s="78">
        <v>287170.5</v>
      </c>
      <c r="J32" s="78">
        <v>357813.40909090912</v>
      </c>
      <c r="K32" s="78">
        <v>281809.45</v>
      </c>
      <c r="L32" s="78">
        <v>275636.05263157893</v>
      </c>
      <c r="M32" s="78">
        <v>270189.63636363635</v>
      </c>
      <c r="N32" s="78">
        <v>315542.7</v>
      </c>
      <c r="O32" s="78">
        <v>356201.35</v>
      </c>
      <c r="P32" s="78">
        <v>416098.4375</v>
      </c>
      <c r="Q32" s="78">
        <v>522508</v>
      </c>
      <c r="R32" s="78">
        <v>531369.11111111112</v>
      </c>
      <c r="S32" s="78">
        <v>562322.90909090906</v>
      </c>
      <c r="T32" s="78">
        <v>577606.85</v>
      </c>
      <c r="U32" s="78">
        <v>706720.8</v>
      </c>
      <c r="V32" s="78">
        <v>811481.90476190473</v>
      </c>
      <c r="W32" s="78">
        <v>569887</v>
      </c>
      <c r="X32" s="78">
        <v>772403</v>
      </c>
      <c r="Y32" s="78">
        <v>802740.38095238095</v>
      </c>
      <c r="Z32" s="78">
        <v>1431058.15</v>
      </c>
      <c r="AA32" s="78">
        <v>1689252.7894736843</v>
      </c>
      <c r="AB32" s="78">
        <v>1879662.705882353</v>
      </c>
      <c r="AC32" s="78">
        <v>2160674.1304347827</v>
      </c>
      <c r="AD32" s="78">
        <v>2112862.3529411764</v>
      </c>
      <c r="AE32" s="78">
        <v>3202401.1739130435</v>
      </c>
      <c r="AF32" s="78">
        <v>4540982.45</v>
      </c>
      <c r="AG32" s="78">
        <v>2182586.0476190476</v>
      </c>
      <c r="AH32" s="78">
        <v>1905953</v>
      </c>
      <c r="AI32" s="78">
        <v>1118201.7222222222</v>
      </c>
      <c r="AJ32" s="78">
        <v>3126209.3636363638</v>
      </c>
      <c r="AK32" s="78">
        <v>2353939.8095238097</v>
      </c>
      <c r="AL32" s="78">
        <v>1632305.2</v>
      </c>
      <c r="AM32" s="78">
        <v>1035572.45</v>
      </c>
      <c r="AN32" s="78">
        <v>404592.22222222225</v>
      </c>
    </row>
    <row r="33" spans="1:40" ht="14.25" customHeight="1">
      <c r="A33" s="1321"/>
      <c r="B33" s="1312"/>
      <c r="C33" s="107" t="s">
        <v>176</v>
      </c>
      <c r="D33" s="78">
        <v>807970.29399999999</v>
      </c>
      <c r="E33" s="78">
        <v>1325727.3786363637</v>
      </c>
      <c r="F33" s="78">
        <v>1778248.3103888889</v>
      </c>
      <c r="G33" s="78">
        <v>2057808.3979047618</v>
      </c>
      <c r="H33" s="78">
        <v>2873264.7535000001</v>
      </c>
      <c r="I33" s="78">
        <v>4079504.7742000008</v>
      </c>
      <c r="J33" s="78">
        <v>5262816.2706363639</v>
      </c>
      <c r="K33" s="78">
        <v>3061073.2259499999</v>
      </c>
      <c r="L33" s="78">
        <v>2299050.1806842103</v>
      </c>
      <c r="M33" s="78">
        <v>3269643.8741363641</v>
      </c>
      <c r="N33" s="78">
        <v>2505146.0809500003</v>
      </c>
      <c r="O33" s="78">
        <v>3619177.9950500005</v>
      </c>
      <c r="P33" s="78">
        <v>5100733.6318124998</v>
      </c>
      <c r="Q33" s="78">
        <v>6691170.8984999992</v>
      </c>
      <c r="R33" s="78">
        <v>6946304.0530555565</v>
      </c>
      <c r="S33" s="78">
        <v>4736414.3352727275</v>
      </c>
      <c r="T33" s="78">
        <v>4658356.1642500004</v>
      </c>
      <c r="U33" s="78">
        <v>6605906.4092000006</v>
      </c>
      <c r="V33" s="78">
        <v>6353284.9285238096</v>
      </c>
      <c r="W33" s="78">
        <v>4255173.9931111112</v>
      </c>
      <c r="X33" s="78">
        <v>5482612.7349523809</v>
      </c>
      <c r="Y33" s="78">
        <v>7365994.5239999993</v>
      </c>
      <c r="Z33" s="78">
        <v>9462542.7496000007</v>
      </c>
      <c r="AA33" s="78">
        <v>8921462.6566315796</v>
      </c>
      <c r="AB33" s="78">
        <v>10847246.672352942</v>
      </c>
      <c r="AC33" s="78">
        <v>11940918.792869566</v>
      </c>
      <c r="AD33" s="78">
        <v>12047943.855764704</v>
      </c>
      <c r="AE33" s="78">
        <v>12923003.711565217</v>
      </c>
      <c r="AF33" s="78">
        <v>12581394.586700002</v>
      </c>
      <c r="AG33" s="78">
        <v>10034638.713952379</v>
      </c>
      <c r="AH33" s="78">
        <v>10198274.386523809</v>
      </c>
      <c r="AI33" s="78">
        <v>8345833.0858888887</v>
      </c>
      <c r="AJ33" s="78">
        <v>17502643.906727269</v>
      </c>
      <c r="AK33" s="78">
        <v>11546141.338619048</v>
      </c>
      <c r="AL33" s="78">
        <v>12084860.334350001</v>
      </c>
      <c r="AM33" s="78">
        <v>8447021.6961499993</v>
      </c>
      <c r="AN33" s="78">
        <v>5851830.4231666671</v>
      </c>
    </row>
    <row r="34" spans="1:40" ht="14.25" customHeight="1">
      <c r="A34" s="1321"/>
      <c r="B34" s="1312"/>
      <c r="C34" s="107" t="s">
        <v>31</v>
      </c>
      <c r="D34" s="78">
        <v>1439.7004697726666</v>
      </c>
      <c r="E34" s="78">
        <v>2580.1939206222273</v>
      </c>
      <c r="F34" s="78">
        <v>3971.0396618582217</v>
      </c>
      <c r="G34" s="78">
        <v>4943.4058935940948</v>
      </c>
      <c r="H34" s="78">
        <v>7608.0015389576356</v>
      </c>
      <c r="I34" s="78">
        <v>10886.153462132948</v>
      </c>
      <c r="J34" s="78">
        <v>17217.893191099181</v>
      </c>
      <c r="K34" s="78">
        <v>9520.8587234704992</v>
      </c>
      <c r="L34" s="78">
        <v>6341.183830709474</v>
      </c>
      <c r="M34" s="78">
        <v>8205.0967601145912</v>
      </c>
      <c r="N34" s="78">
        <v>6641.1843494649002</v>
      </c>
      <c r="O34" s="78">
        <v>11208.70698054865</v>
      </c>
      <c r="P34" s="78">
        <v>12531.095737034062</v>
      </c>
      <c r="Q34" s="78">
        <v>17556.141917959365</v>
      </c>
      <c r="R34" s="78">
        <v>19633.466450966556</v>
      </c>
      <c r="S34" s="78">
        <v>16494.494827122136</v>
      </c>
      <c r="T34" s="78">
        <v>16686.156164029504</v>
      </c>
      <c r="U34" s="78">
        <v>24332.529232026398</v>
      </c>
      <c r="V34" s="78">
        <v>26256.19305016438</v>
      </c>
      <c r="W34" s="78">
        <v>16851.689499244334</v>
      </c>
      <c r="X34" s="78">
        <v>28223.711321603954</v>
      </c>
      <c r="Y34" s="78">
        <v>39195.783725262241</v>
      </c>
      <c r="Z34" s="78">
        <v>56035.062472708305</v>
      </c>
      <c r="AA34" s="78">
        <v>68575.570637980898</v>
      </c>
      <c r="AB34" s="78">
        <v>87680.237294081962</v>
      </c>
      <c r="AC34" s="78">
        <v>146252.23768777438</v>
      </c>
      <c r="AD34" s="78">
        <v>140520.0812506107</v>
      </c>
      <c r="AE34" s="78">
        <v>222341.81854763214</v>
      </c>
      <c r="AF34" s="78">
        <v>222500.31749235079</v>
      </c>
      <c r="AG34" s="78">
        <v>130279.80109858127</v>
      </c>
      <c r="AH34" s="78">
        <v>110372.6476558993</v>
      </c>
      <c r="AI34" s="78">
        <v>75575.195567073679</v>
      </c>
      <c r="AJ34" s="78">
        <v>187539.25165419906</v>
      </c>
      <c r="AK34" s="78">
        <v>144775.99287328398</v>
      </c>
      <c r="AL34" s="78">
        <v>111788.57350768763</v>
      </c>
      <c r="AM34" s="78">
        <v>62994.570290939439</v>
      </c>
      <c r="AN34" s="78">
        <v>46287.17566620322</v>
      </c>
    </row>
    <row r="35" spans="1:40" ht="14.25" customHeight="1">
      <c r="A35" s="29"/>
      <c r="B35" s="29"/>
      <c r="C35" s="107" t="s">
        <v>334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  <c r="AI35" s="31">
        <v>18</v>
      </c>
      <c r="AJ35" s="31">
        <v>22</v>
      </c>
      <c r="AK35" s="31">
        <v>21</v>
      </c>
      <c r="AL35" s="31">
        <v>20</v>
      </c>
      <c r="AM35" s="31">
        <v>20</v>
      </c>
      <c r="AN35" s="31">
        <v>18</v>
      </c>
    </row>
    <row r="37" spans="1:40" ht="14.25">
      <c r="A37" s="29"/>
      <c r="B37" s="29"/>
      <c r="C37" s="29"/>
      <c r="D37" s="500" t="s">
        <v>1952</v>
      </c>
      <c r="E37" s="500" t="s">
        <v>2061</v>
      </c>
      <c r="F37" s="500" t="s">
        <v>2126</v>
      </c>
      <c r="G37" s="500" t="s">
        <v>2166</v>
      </c>
      <c r="H37" s="500" t="s">
        <v>2243</v>
      </c>
      <c r="I37" s="500" t="s">
        <v>2292</v>
      </c>
      <c r="J37" s="500" t="s">
        <v>2352</v>
      </c>
      <c r="K37" s="500" t="s">
        <v>2408</v>
      </c>
      <c r="L37" s="500" t="s">
        <v>2458</v>
      </c>
      <c r="M37" s="500" t="s">
        <v>2569</v>
      </c>
      <c r="N37" s="500" t="s">
        <v>2636</v>
      </c>
      <c r="O37" s="500" t="s">
        <v>2896</v>
      </c>
      <c r="P37" s="500" t="s">
        <v>3053</v>
      </c>
    </row>
    <row r="38" spans="1:40" ht="16.5" customHeight="1">
      <c r="A38" s="366" t="s">
        <v>173</v>
      </c>
      <c r="B38" s="365" t="s">
        <v>48</v>
      </c>
      <c r="C38" s="107" t="s">
        <v>176</v>
      </c>
      <c r="D38" s="572">
        <v>23838578.217</v>
      </c>
      <c r="E38" s="572">
        <v>1884785.777</v>
      </c>
      <c r="F38" s="572">
        <v>3665582.2310000001</v>
      </c>
      <c r="G38" s="572">
        <v>1873183.4139999999</v>
      </c>
      <c r="H38" s="572">
        <v>12914643.612</v>
      </c>
      <c r="I38" s="572">
        <v>15709535.533</v>
      </c>
      <c r="J38" s="572">
        <v>4014550.6039999998</v>
      </c>
      <c r="K38" s="572">
        <v>3408799.861</v>
      </c>
      <c r="L38" s="572">
        <v>3440283.4210000001</v>
      </c>
      <c r="M38" s="572">
        <v>408279.8</v>
      </c>
      <c r="N38" s="572">
        <v>40306958.119999997</v>
      </c>
      <c r="O38" s="572">
        <v>56931413.881999999</v>
      </c>
      <c r="P38" s="572">
        <v>46413237.806000002</v>
      </c>
    </row>
    <row r="39" spans="1:40" ht="16.5" customHeight="1">
      <c r="A39" s="366" t="s">
        <v>172</v>
      </c>
      <c r="B39" s="365" t="s">
        <v>48</v>
      </c>
      <c r="C39" s="107" t="s">
        <v>176</v>
      </c>
      <c r="D39" s="572">
        <v>3530502.7759999996</v>
      </c>
      <c r="E39" s="572">
        <v>3745220.3589999997</v>
      </c>
      <c r="F39" s="572">
        <v>3912112.034</v>
      </c>
      <c r="G39" s="572">
        <v>4463150.3279999997</v>
      </c>
      <c r="H39" s="572">
        <v>4878043.9890000001</v>
      </c>
      <c r="I39" s="572">
        <v>8602074.6830000002</v>
      </c>
      <c r="J39" s="572">
        <v>12986230.507999999</v>
      </c>
      <c r="K39" s="572">
        <v>6354351.2810000004</v>
      </c>
      <c r="L39" s="572">
        <v>5470699.7469999995</v>
      </c>
      <c r="M39" s="572">
        <v>5771071.767</v>
      </c>
      <c r="N39" s="572">
        <v>4691054.6720000003</v>
      </c>
      <c r="O39" s="572">
        <v>10123961.045</v>
      </c>
      <c r="P39" s="572">
        <v>2968429.398</v>
      </c>
    </row>
    <row r="40" spans="1:40" ht="15" customHeight="1">
      <c r="A40" s="366" t="s">
        <v>1397</v>
      </c>
      <c r="B40" s="365" t="s">
        <v>48</v>
      </c>
      <c r="C40" s="107" t="s">
        <v>176</v>
      </c>
      <c r="D40" s="572">
        <v>157034112.43700001</v>
      </c>
      <c r="E40" s="572">
        <v>269011126.10000002</v>
      </c>
      <c r="F40" s="572">
        <v>197237351.28299999</v>
      </c>
      <c r="G40" s="572">
        <v>290892751.62400001</v>
      </c>
      <c r="H40" s="572">
        <v>233835204.13300002</v>
      </c>
      <c r="I40" s="572">
        <v>186415802.77699998</v>
      </c>
      <c r="J40" s="572">
        <v>197162981.005</v>
      </c>
      <c r="K40" s="572">
        <v>140461844.40400001</v>
      </c>
      <c r="L40" s="572">
        <v>376147182.77999997</v>
      </c>
      <c r="M40" s="572">
        <v>236289616.544</v>
      </c>
      <c r="N40" s="572">
        <v>196699193.89500001</v>
      </c>
      <c r="O40" s="572">
        <v>101885058.99599999</v>
      </c>
      <c r="P40" s="572">
        <v>55951280.413000003</v>
      </c>
    </row>
    <row r="41" spans="1:40" ht="15" customHeight="1">
      <c r="A41" s="365" t="s">
        <v>175</v>
      </c>
      <c r="B41" s="365" t="s">
        <v>48</v>
      </c>
      <c r="C41" s="107" t="s">
        <v>176</v>
      </c>
      <c r="D41" s="106">
        <v>184403193.43000001</v>
      </c>
      <c r="E41" s="106">
        <v>274641132.236</v>
      </c>
      <c r="F41" s="106">
        <v>204815045.54799998</v>
      </c>
      <c r="G41" s="106">
        <v>297229085.366</v>
      </c>
      <c r="H41" s="106">
        <v>251627891.73400003</v>
      </c>
      <c r="I41" s="106">
        <v>210727412.99299997</v>
      </c>
      <c r="J41" s="106">
        <v>214163762.11699998</v>
      </c>
      <c r="K41" s="106">
        <v>150224995.546</v>
      </c>
      <c r="L41" s="106">
        <v>385058165.94799995</v>
      </c>
      <c r="M41" s="106">
        <v>242468968.111</v>
      </c>
      <c r="N41" s="106">
        <v>241697206.68700001</v>
      </c>
      <c r="O41" s="106">
        <v>168940433.92299998</v>
      </c>
      <c r="P41" s="106">
        <v>105332947.61700001</v>
      </c>
    </row>
    <row r="43" spans="1:40" ht="18.75" thickBot="1"/>
    <row r="44" spans="1:40" ht="38.25" customHeight="1" thickBot="1">
      <c r="A44" s="1331" t="s">
        <v>1637</v>
      </c>
      <c r="B44" s="1331" t="s">
        <v>19</v>
      </c>
      <c r="C44" s="1331"/>
      <c r="D44" s="1328"/>
      <c r="E44" s="1282" t="s">
        <v>228</v>
      </c>
      <c r="F44" s="1282"/>
      <c r="G44" s="1282"/>
      <c r="H44" s="1107" t="s">
        <v>1648</v>
      </c>
      <c r="I44" s="1282" t="s">
        <v>229</v>
      </c>
      <c r="J44" s="1282"/>
    </row>
    <row r="45" spans="1:40" ht="34.5">
      <c r="A45" s="1332"/>
      <c r="B45" s="1332"/>
      <c r="C45" s="1332"/>
      <c r="D45" s="1329"/>
      <c r="E45" s="169" t="s">
        <v>3057</v>
      </c>
      <c r="F45" s="1108" t="s">
        <v>3094</v>
      </c>
      <c r="G45" s="1108" t="s">
        <v>3058</v>
      </c>
      <c r="H45" s="364" t="s">
        <v>3055</v>
      </c>
      <c r="I45" s="1108" t="s">
        <v>230</v>
      </c>
      <c r="J45" s="1109" t="s">
        <v>331</v>
      </c>
    </row>
    <row r="46" spans="1:40" ht="16.5" customHeight="1">
      <c r="A46" s="1315" t="s">
        <v>173</v>
      </c>
      <c r="B46" s="1323" t="s">
        <v>17</v>
      </c>
      <c r="C46" s="1324"/>
      <c r="D46" s="564" t="s">
        <v>178</v>
      </c>
      <c r="E46" s="565">
        <v>173</v>
      </c>
      <c r="F46" s="565">
        <v>928</v>
      </c>
      <c r="G46" s="565">
        <v>192</v>
      </c>
      <c r="H46" s="566">
        <v>173</v>
      </c>
      <c r="I46" s="567">
        <v>-0.81357758620689657</v>
      </c>
      <c r="J46" s="567">
        <v>-9.895833333333337E-2</v>
      </c>
    </row>
    <row r="47" spans="1:40" ht="16.5" customHeight="1">
      <c r="A47" s="1315"/>
      <c r="B47" s="1323"/>
      <c r="C47" s="1324"/>
      <c r="D47" s="564" t="s">
        <v>1984</v>
      </c>
      <c r="E47" s="568">
        <v>46072362.414999999</v>
      </c>
      <c r="F47" s="568">
        <v>44013227.855999999</v>
      </c>
      <c r="G47" s="568">
        <v>1300571.9509999999</v>
      </c>
      <c r="H47" s="569">
        <v>46072362.414999999</v>
      </c>
      <c r="I47" s="567">
        <v>4.678444775141144E-2</v>
      </c>
      <c r="J47" s="567">
        <v>34.424693250977242</v>
      </c>
    </row>
    <row r="48" spans="1:40" ht="16.5" customHeight="1">
      <c r="A48" s="1315"/>
      <c r="B48" s="1323"/>
      <c r="C48" s="1324"/>
      <c r="D48" s="564" t="s">
        <v>1985</v>
      </c>
      <c r="E48" s="568">
        <v>321032.62050660799</v>
      </c>
      <c r="F48" s="568">
        <v>174363.57834407</v>
      </c>
      <c r="G48" s="568">
        <v>11308.3285786</v>
      </c>
      <c r="H48" s="569">
        <v>321032.62050660799</v>
      </c>
      <c r="I48" s="567">
        <v>0.84116788354226912</v>
      </c>
      <c r="J48" s="567">
        <v>27.389042489809988</v>
      </c>
    </row>
    <row r="49" spans="1:10" ht="16.5" customHeight="1">
      <c r="A49" s="1315"/>
      <c r="B49" s="1325" t="s">
        <v>18</v>
      </c>
      <c r="C49" s="1326"/>
      <c r="D49" s="170" t="s">
        <v>178</v>
      </c>
      <c r="E49" s="360">
        <v>13</v>
      </c>
      <c r="F49" s="360">
        <v>24</v>
      </c>
      <c r="G49" s="360">
        <v>149</v>
      </c>
      <c r="H49" s="363">
        <v>13</v>
      </c>
      <c r="I49" s="358">
        <v>-0.45833333333333337</v>
      </c>
      <c r="J49" s="358">
        <v>-0.91275167785234901</v>
      </c>
    </row>
    <row r="50" spans="1:10" ht="16.5" customHeight="1">
      <c r="A50" s="1315"/>
      <c r="B50" s="1325"/>
      <c r="C50" s="1326"/>
      <c r="D50" s="170" t="s">
        <v>1984</v>
      </c>
      <c r="E50" s="360">
        <v>340875.391</v>
      </c>
      <c r="F50" s="360">
        <v>12918186.026000001</v>
      </c>
      <c r="G50" s="360">
        <v>22538006.265999999</v>
      </c>
      <c r="H50" s="359">
        <v>340875.391</v>
      </c>
      <c r="I50" s="358">
        <v>-0.97361275102294309</v>
      </c>
      <c r="J50" s="358">
        <v>-0.98487553038290565</v>
      </c>
    </row>
    <row r="51" spans="1:10" ht="17.25" customHeight="1" thickBot="1">
      <c r="A51" s="1315"/>
      <c r="B51" s="1327"/>
      <c r="C51" s="1327"/>
      <c r="D51" s="357" t="s">
        <v>1985</v>
      </c>
      <c r="E51" s="356">
        <v>4785.2955136290002</v>
      </c>
      <c r="F51" s="356">
        <v>16761.091785651999</v>
      </c>
      <c r="G51" s="356">
        <v>35201.316916609401</v>
      </c>
      <c r="H51" s="355">
        <v>4785.2955136290002</v>
      </c>
      <c r="I51" s="354">
        <v>-0.71449977275792032</v>
      </c>
      <c r="J51" s="354">
        <v>-0.86405919059888625</v>
      </c>
    </row>
    <row r="52" spans="1:10" ht="16.5" customHeight="1">
      <c r="A52" s="1314" t="s">
        <v>172</v>
      </c>
      <c r="B52" s="1322" t="s">
        <v>17</v>
      </c>
      <c r="C52" s="1322"/>
      <c r="D52" s="564" t="s">
        <v>178</v>
      </c>
      <c r="E52" s="565">
        <v>100</v>
      </c>
      <c r="F52" s="565">
        <v>300</v>
      </c>
      <c r="G52" s="565">
        <v>30</v>
      </c>
      <c r="H52" s="569">
        <v>100</v>
      </c>
      <c r="I52" s="567">
        <v>-0.66666666666666674</v>
      </c>
      <c r="J52" s="567">
        <v>2.3333333333333335</v>
      </c>
    </row>
    <row r="53" spans="1:10" ht="16.5" customHeight="1">
      <c r="A53" s="1315"/>
      <c r="B53" s="1323"/>
      <c r="C53" s="1324"/>
      <c r="D53" s="564" t="s">
        <v>1984</v>
      </c>
      <c r="E53" s="568">
        <v>2671701.2200000002</v>
      </c>
      <c r="F53" s="568">
        <v>7674841.9029999999</v>
      </c>
      <c r="G53" s="568">
        <v>2160588.0759999999</v>
      </c>
      <c r="H53" s="569">
        <v>2671701.2200000002</v>
      </c>
      <c r="I53" s="567">
        <v>-0.65188843577928746</v>
      </c>
      <c r="J53" s="567">
        <v>0.23656204978519013</v>
      </c>
    </row>
    <row r="54" spans="1:10" ht="16.5" customHeight="1">
      <c r="A54" s="1315"/>
      <c r="B54" s="1323"/>
      <c r="C54" s="1324"/>
      <c r="D54" s="564" t="s">
        <v>1985</v>
      </c>
      <c r="E54" s="568">
        <v>30430.218346450001</v>
      </c>
      <c r="F54" s="568">
        <v>79697.384104274999</v>
      </c>
      <c r="G54" s="568">
        <v>10937.396867703999</v>
      </c>
      <c r="H54" s="569">
        <v>30430.218346450001</v>
      </c>
      <c r="I54" s="567">
        <v>-0.61817795290952704</v>
      </c>
      <c r="J54" s="567">
        <v>1.7822176258689582</v>
      </c>
    </row>
    <row r="55" spans="1:10" ht="16.5" customHeight="1">
      <c r="A55" s="1315"/>
      <c r="B55" s="1325" t="s">
        <v>18</v>
      </c>
      <c r="C55" s="1326"/>
      <c r="D55" s="170" t="s">
        <v>178</v>
      </c>
      <c r="E55" s="361">
        <v>20</v>
      </c>
      <c r="F55" s="361">
        <v>78</v>
      </c>
      <c r="G55" s="361">
        <v>21</v>
      </c>
      <c r="H55" s="359">
        <v>20</v>
      </c>
      <c r="I55" s="358">
        <v>-0.74358974358974361</v>
      </c>
      <c r="J55" s="358">
        <v>-4.7619047619047672E-2</v>
      </c>
    </row>
    <row r="56" spans="1:10" ht="16.5" customHeight="1">
      <c r="A56" s="1315"/>
      <c r="B56" s="1325"/>
      <c r="C56" s="1326"/>
      <c r="D56" s="170" t="s">
        <v>1984</v>
      </c>
      <c r="E56" s="360">
        <v>296728.17800000001</v>
      </c>
      <c r="F56" s="360">
        <v>2449119.142</v>
      </c>
      <c r="G56" s="360">
        <v>1369914.7</v>
      </c>
      <c r="H56" s="359">
        <v>296728.17800000001</v>
      </c>
      <c r="I56" s="358">
        <v>-0.8788428978764643</v>
      </c>
      <c r="J56" s="358">
        <v>-0.78339660272278266</v>
      </c>
    </row>
    <row r="57" spans="1:10" ht="17.25" customHeight="1" thickBot="1">
      <c r="A57" s="1316"/>
      <c r="B57" s="1327"/>
      <c r="C57" s="1327"/>
      <c r="D57" s="357" t="s">
        <v>1985</v>
      </c>
      <c r="E57" s="356">
        <v>4474.1583445529996</v>
      </c>
      <c r="F57" s="356">
        <v>45717.343871730998</v>
      </c>
      <c r="G57" s="356">
        <v>9905.0756273000006</v>
      </c>
      <c r="H57" s="355">
        <v>4474.1583445529996</v>
      </c>
      <c r="I57" s="354">
        <v>-0.90213433315141556</v>
      </c>
      <c r="J57" s="354">
        <v>-0.54829639743269687</v>
      </c>
    </row>
    <row r="58" spans="1:10" ht="16.5" customHeight="1">
      <c r="A58" s="1315" t="s">
        <v>1397</v>
      </c>
      <c r="B58" s="1322" t="s">
        <v>17</v>
      </c>
      <c r="C58" s="1322"/>
      <c r="D58" s="564" t="s">
        <v>178</v>
      </c>
      <c r="E58" s="568">
        <v>5197541</v>
      </c>
      <c r="F58" s="568">
        <v>14016374</v>
      </c>
      <c r="G58" s="568">
        <v>19532750</v>
      </c>
      <c r="H58" s="569">
        <v>5197541</v>
      </c>
      <c r="I58" s="567">
        <v>-0.62918077100397007</v>
      </c>
      <c r="J58" s="567">
        <v>-0.73390633679333428</v>
      </c>
    </row>
    <row r="59" spans="1:10" ht="16.5" customHeight="1">
      <c r="A59" s="1315"/>
      <c r="B59" s="1323"/>
      <c r="C59" s="1324"/>
      <c r="D59" s="564" t="s">
        <v>1984</v>
      </c>
      <c r="E59" s="568">
        <v>46920728.149999999</v>
      </c>
      <c r="F59" s="568">
        <v>84778842.079999998</v>
      </c>
      <c r="G59" s="568">
        <v>114595230.742</v>
      </c>
      <c r="H59" s="569">
        <v>46920728.149999999</v>
      </c>
      <c r="I59" s="567">
        <v>-0.44655143902857142</v>
      </c>
      <c r="J59" s="567">
        <v>-0.59055252259461444</v>
      </c>
    </row>
    <row r="60" spans="1:10" ht="16.5" customHeight="1">
      <c r="A60" s="1315"/>
      <c r="B60" s="1323"/>
      <c r="C60" s="1324"/>
      <c r="D60" s="564" t="s">
        <v>1985</v>
      </c>
      <c r="E60" s="568">
        <v>366728.42468356201</v>
      </c>
      <c r="F60" s="568">
        <v>708425.12580660998</v>
      </c>
      <c r="G60" s="568">
        <v>961468.60853823205</v>
      </c>
      <c r="H60" s="569">
        <v>366728.42468356201</v>
      </c>
      <c r="I60" s="567">
        <v>-0.48233283755145395</v>
      </c>
      <c r="J60" s="567">
        <v>-0.61857472888156251</v>
      </c>
    </row>
    <row r="61" spans="1:10" ht="16.5" customHeight="1">
      <c r="A61" s="1315"/>
      <c r="B61" s="1325" t="s">
        <v>18</v>
      </c>
      <c r="C61" s="1326"/>
      <c r="D61" s="170" t="s">
        <v>178</v>
      </c>
      <c r="E61" s="360">
        <v>2084813</v>
      </c>
      <c r="F61" s="360">
        <v>6693745</v>
      </c>
      <c r="G61" s="360">
        <v>12421124</v>
      </c>
      <c r="H61" s="359">
        <v>2084813</v>
      </c>
      <c r="I61" s="358">
        <v>-0.68854311002286461</v>
      </c>
      <c r="J61" s="358">
        <v>-0.83215584998587888</v>
      </c>
    </row>
    <row r="62" spans="1:10" ht="16.5" customHeight="1">
      <c r="A62" s="1315"/>
      <c r="B62" s="1325"/>
      <c r="C62" s="1326"/>
      <c r="D62" s="170" t="s">
        <v>1984</v>
      </c>
      <c r="E62" s="360">
        <v>9030552.2630000003</v>
      </c>
      <c r="F62" s="360">
        <v>17106216.916000001</v>
      </c>
      <c r="G62" s="360">
        <v>42438881.695</v>
      </c>
      <c r="H62" s="359">
        <v>9030552.2630000003</v>
      </c>
      <c r="I62" s="358">
        <v>-0.47208945687147041</v>
      </c>
      <c r="J62" s="358">
        <v>-0.78721040936231956</v>
      </c>
    </row>
    <row r="63" spans="1:10" ht="17.25" customHeight="1" thickBot="1">
      <c r="A63" s="1316"/>
      <c r="B63" s="1327"/>
      <c r="C63" s="1327"/>
      <c r="D63" s="357" t="s">
        <v>1985</v>
      </c>
      <c r="E63" s="356">
        <v>105718.444596856</v>
      </c>
      <c r="F63" s="356">
        <v>234926.88190645099</v>
      </c>
      <c r="G63" s="356">
        <v>461743.30747094803</v>
      </c>
      <c r="H63" s="355">
        <v>105718.444596856</v>
      </c>
      <c r="I63" s="354">
        <v>-0.5499942631556588</v>
      </c>
      <c r="J63" s="354">
        <v>-0.77104498779658526</v>
      </c>
    </row>
    <row r="64" spans="1:10" ht="16.5" customHeight="1">
      <c r="A64" s="1314" t="s">
        <v>48</v>
      </c>
      <c r="B64" s="1314"/>
      <c r="C64" s="1317" t="s">
        <v>178</v>
      </c>
      <c r="D64" s="1317"/>
      <c r="E64" s="311">
        <v>7282660</v>
      </c>
      <c r="F64" s="311">
        <v>20711449</v>
      </c>
      <c r="G64" s="311">
        <v>31954266</v>
      </c>
      <c r="H64" s="353">
        <v>7282660</v>
      </c>
      <c r="I64" s="352">
        <v>-0.6483751571413473</v>
      </c>
      <c r="J64" s="352">
        <v>-0.77209115052118549</v>
      </c>
    </row>
    <row r="65" spans="1:10" ht="16.5" customHeight="1">
      <c r="A65" s="1315"/>
      <c r="B65" s="1315"/>
      <c r="C65" s="1318" t="s">
        <v>1984</v>
      </c>
      <c r="D65" s="1319"/>
      <c r="E65" s="311">
        <v>105332947.61700001</v>
      </c>
      <c r="F65" s="311">
        <v>168940433.92299998</v>
      </c>
      <c r="G65" s="311">
        <v>184403193.43000001</v>
      </c>
      <c r="H65" s="353">
        <v>105332947.61700001</v>
      </c>
      <c r="I65" s="352">
        <v>-0.37650836350397399</v>
      </c>
      <c r="J65" s="352">
        <v>-0.42879000272311063</v>
      </c>
    </row>
    <row r="66" spans="1:10" ht="17.25" customHeight="1" thickBot="1">
      <c r="A66" s="1316"/>
      <c r="B66" s="1316"/>
      <c r="C66" s="1320" t="s">
        <v>1985</v>
      </c>
      <c r="D66" s="1320"/>
      <c r="E66" s="351">
        <v>833169.16199165792</v>
      </c>
      <c r="F66" s="351">
        <v>1259891.4058187888</v>
      </c>
      <c r="G66" s="351">
        <v>1490564.0339993935</v>
      </c>
      <c r="H66" s="350">
        <v>833169.16199165792</v>
      </c>
      <c r="I66" s="349">
        <v>-0.33869763842845568</v>
      </c>
      <c r="J66" s="349">
        <v>-0.44103765890811975</v>
      </c>
    </row>
    <row r="67" spans="1:10" ht="16.5" customHeight="1">
      <c r="A67" s="1307" t="s">
        <v>170</v>
      </c>
      <c r="B67" s="1307"/>
      <c r="C67" s="1309" t="s">
        <v>178</v>
      </c>
      <c r="D67" s="1309"/>
      <c r="E67" s="348">
        <v>404592.22222222225</v>
      </c>
      <c r="F67" s="348">
        <v>1035572.45</v>
      </c>
      <c r="G67" s="348">
        <v>1879662.705882353</v>
      </c>
      <c r="H67" s="347">
        <v>404592.22222222225</v>
      </c>
      <c r="I67" s="346">
        <v>-0.60930573015705247</v>
      </c>
      <c r="J67" s="346">
        <v>-0.78475275327000849</v>
      </c>
    </row>
    <row r="68" spans="1:10" ht="16.5" customHeight="1">
      <c r="A68" s="1307"/>
      <c r="B68" s="1307"/>
      <c r="C68" s="1310" t="s">
        <v>1984</v>
      </c>
      <c r="D68" s="1311"/>
      <c r="E68" s="348">
        <v>5851830.4231666671</v>
      </c>
      <c r="F68" s="348">
        <v>8447021.6961499993</v>
      </c>
      <c r="G68" s="348">
        <v>10847246.672352942</v>
      </c>
      <c r="H68" s="347">
        <v>5851830.4231666671</v>
      </c>
      <c r="I68" s="346">
        <v>-0.30723151500441559</v>
      </c>
      <c r="J68" s="346">
        <v>-0.4605238914607156</v>
      </c>
    </row>
    <row r="69" spans="1:10" ht="17.25" customHeight="1" thickBot="1">
      <c r="A69" s="1308"/>
      <c r="B69" s="1308"/>
      <c r="C69" s="1313" t="s">
        <v>1985</v>
      </c>
      <c r="D69" s="1313"/>
      <c r="E69" s="302">
        <v>46287.17566620322</v>
      </c>
      <c r="F69" s="302">
        <v>62994.570290939439</v>
      </c>
      <c r="G69" s="302">
        <v>87680.237294081962</v>
      </c>
      <c r="H69" s="345">
        <v>46287.17566620322</v>
      </c>
      <c r="I69" s="344">
        <v>-0.26521959825383956</v>
      </c>
      <c r="J69" s="344">
        <v>-0.47209112230211303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N72"/>
  <sheetViews>
    <sheetView rightToLeft="1" topLeftCell="A28" zoomScale="90" zoomScaleNormal="90" workbookViewId="0">
      <selection activeCell="L23" sqref="L23"/>
    </sheetView>
  </sheetViews>
  <sheetFormatPr defaultColWidth="9.125" defaultRowHeight="14.25"/>
  <cols>
    <col min="1" max="1" width="9.125" style="1"/>
    <col min="2" max="2" width="12" style="2" customWidth="1"/>
    <col min="3" max="3" width="18.125" style="69" bestFit="1" customWidth="1"/>
    <col min="4" max="5" width="10.125" style="2" customWidth="1"/>
    <col min="6" max="6" width="11.625" style="2" customWidth="1"/>
    <col min="7" max="7" width="12" style="2" customWidth="1"/>
    <col min="8" max="8" width="9.625" style="2" customWidth="1"/>
    <col min="9" max="9" width="14.375" style="2" customWidth="1"/>
    <col min="10" max="14" width="12" style="2" customWidth="1"/>
    <col min="15" max="15" width="9.75" style="2" customWidth="1"/>
    <col min="16" max="16" width="9.125" style="2" customWidth="1"/>
    <col min="17" max="17" width="9.625" style="2" bestFit="1" customWidth="1"/>
    <col min="18" max="40" width="9.625" style="2" customWidth="1"/>
    <col min="41" max="16384" width="9.125" style="2"/>
  </cols>
  <sheetData>
    <row r="1" spans="1:40" ht="24" customHeight="1">
      <c r="B1" s="12" t="s">
        <v>19</v>
      </c>
      <c r="C1" s="66" t="s">
        <v>1656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1406</v>
      </c>
      <c r="R1" s="13" t="s">
        <v>1437</v>
      </c>
      <c r="S1" s="13" t="s">
        <v>1481</v>
      </c>
      <c r="T1" s="13" t="s">
        <v>1537</v>
      </c>
      <c r="U1" s="13" t="s">
        <v>1567</v>
      </c>
      <c r="V1" s="13" t="s">
        <v>1615</v>
      </c>
      <c r="W1" s="13" t="s">
        <v>1643</v>
      </c>
      <c r="X1" s="13" t="s">
        <v>1751</v>
      </c>
      <c r="Y1" s="13" t="s">
        <v>1805</v>
      </c>
      <c r="Z1" s="13" t="s">
        <v>1842</v>
      </c>
      <c r="AA1" s="13" t="s">
        <v>1866</v>
      </c>
      <c r="AB1" s="13" t="s">
        <v>1952</v>
      </c>
      <c r="AC1" s="13" t="s">
        <v>2061</v>
      </c>
      <c r="AD1" s="13" t="s">
        <v>2126</v>
      </c>
      <c r="AE1" s="13" t="s">
        <v>2166</v>
      </c>
      <c r="AF1" s="13" t="s">
        <v>2243</v>
      </c>
      <c r="AG1" s="13" t="s">
        <v>2292</v>
      </c>
      <c r="AH1" s="13" t="s">
        <v>2352</v>
      </c>
      <c r="AI1" s="13" t="s">
        <v>2408</v>
      </c>
      <c r="AJ1" s="13" t="s">
        <v>2458</v>
      </c>
      <c r="AK1" s="13" t="s">
        <v>2569</v>
      </c>
      <c r="AL1" s="13" t="s">
        <v>2636</v>
      </c>
      <c r="AM1" s="13" t="s">
        <v>2896</v>
      </c>
      <c r="AN1" s="13" t="s">
        <v>3053</v>
      </c>
    </row>
    <row r="2" spans="1:40" s="853" customFormat="1" ht="16.5" customHeight="1">
      <c r="A2" s="1354" t="s">
        <v>176</v>
      </c>
      <c r="B2" s="1355" t="s">
        <v>17</v>
      </c>
      <c r="C2" s="586" t="s">
        <v>94</v>
      </c>
      <c r="D2" s="587">
        <v>6806703.4100000001</v>
      </c>
      <c r="E2" s="587">
        <v>14920066.057</v>
      </c>
      <c r="F2" s="587">
        <v>14247323.088</v>
      </c>
      <c r="G2" s="587">
        <v>23452660.603</v>
      </c>
      <c r="H2" s="587">
        <v>28601028.469999999</v>
      </c>
      <c r="I2" s="587">
        <v>43709847.669</v>
      </c>
      <c r="J2" s="587">
        <v>67925299.957000002</v>
      </c>
      <c r="K2" s="587">
        <v>34828416.615000002</v>
      </c>
      <c r="L2" s="587">
        <v>19758842.399999999</v>
      </c>
      <c r="M2" s="587">
        <v>42225862.660999998</v>
      </c>
      <c r="N2" s="587">
        <v>24027187.287999999</v>
      </c>
      <c r="O2" s="587">
        <v>29921494.649999999</v>
      </c>
      <c r="P2" s="587">
        <v>45521142.493000001</v>
      </c>
      <c r="Q2" s="587">
        <v>78276140.740999997</v>
      </c>
      <c r="R2" s="587">
        <v>58045488.053000003</v>
      </c>
      <c r="S2" s="587">
        <v>49023602.115000002</v>
      </c>
      <c r="T2" s="587">
        <v>34205219.408</v>
      </c>
      <c r="U2" s="587">
        <v>73492298.784999996</v>
      </c>
      <c r="V2" s="587">
        <v>72605362.810000002</v>
      </c>
      <c r="W2" s="587">
        <v>31311099.795000002</v>
      </c>
      <c r="X2" s="587">
        <v>46949577.184</v>
      </c>
      <c r="Y2" s="587">
        <v>73263892.261000007</v>
      </c>
      <c r="Z2" s="587">
        <v>89007008.070999995</v>
      </c>
      <c r="AA2" s="587">
        <v>71688088.917999998</v>
      </c>
      <c r="AB2" s="587">
        <v>72310765.878000006</v>
      </c>
      <c r="AC2" s="587">
        <v>141840145.73100001</v>
      </c>
      <c r="AD2" s="587">
        <v>84491497.883000001</v>
      </c>
      <c r="AE2" s="587">
        <v>148097347.60699999</v>
      </c>
      <c r="AF2" s="587">
        <v>113817065.192</v>
      </c>
      <c r="AG2" s="587">
        <v>110040145.186</v>
      </c>
      <c r="AH2" s="587">
        <v>79117738.947999999</v>
      </c>
      <c r="AI2" s="587">
        <v>45531906.592</v>
      </c>
      <c r="AJ2" s="587">
        <v>133446325.895</v>
      </c>
      <c r="AK2" s="587">
        <v>81538745.734999999</v>
      </c>
      <c r="AL2" s="587">
        <v>72202133.702999994</v>
      </c>
      <c r="AM2" s="587">
        <v>54755322.718000002</v>
      </c>
      <c r="AN2" s="587">
        <v>36907711.531999998</v>
      </c>
    </row>
    <row r="3" spans="1:40" s="853" customFormat="1" ht="16.5" customHeight="1">
      <c r="A3" s="1354"/>
      <c r="B3" s="1355"/>
      <c r="C3" s="586" t="s">
        <v>95</v>
      </c>
      <c r="D3" s="587">
        <v>2795301.1030000001</v>
      </c>
      <c r="E3" s="587">
        <v>8491419.3220000006</v>
      </c>
      <c r="F3" s="587">
        <v>10321054.618000001</v>
      </c>
      <c r="G3" s="587">
        <v>9692720.227</v>
      </c>
      <c r="H3" s="587">
        <v>21185965.706999999</v>
      </c>
      <c r="I3" s="587">
        <v>19315048.629999999</v>
      </c>
      <c r="J3" s="587">
        <v>22576751.245999999</v>
      </c>
      <c r="K3" s="587">
        <v>10669137.016000001</v>
      </c>
      <c r="L3" s="587">
        <v>8158288.1030000001</v>
      </c>
      <c r="M3" s="587">
        <v>11762931.895</v>
      </c>
      <c r="N3" s="587">
        <v>11111393.818</v>
      </c>
      <c r="O3" s="587">
        <v>24254870.971000001</v>
      </c>
      <c r="P3" s="587">
        <v>18153973.701000001</v>
      </c>
      <c r="Q3" s="587">
        <v>30867235.581999999</v>
      </c>
      <c r="R3" s="587">
        <v>23978421.425999999</v>
      </c>
      <c r="S3" s="587">
        <v>19258041.111000001</v>
      </c>
      <c r="T3" s="587">
        <v>29221387.534000002</v>
      </c>
      <c r="U3" s="587">
        <v>26531075.669</v>
      </c>
      <c r="V3" s="587">
        <v>26865591.418000001</v>
      </c>
      <c r="W3" s="587">
        <v>17436549.054000001</v>
      </c>
      <c r="X3" s="587">
        <v>31541317.120000001</v>
      </c>
      <c r="Y3" s="587">
        <v>42159319.267999999</v>
      </c>
      <c r="Z3" s="587">
        <v>48260026.527999997</v>
      </c>
      <c r="AA3" s="587">
        <v>48533655.123000003</v>
      </c>
      <c r="AB3" s="587">
        <v>45745624.891000003</v>
      </c>
      <c r="AC3" s="587">
        <v>67178439.244000003</v>
      </c>
      <c r="AD3" s="587">
        <v>77214382.905000001</v>
      </c>
      <c r="AE3" s="587">
        <v>79542665.106000006</v>
      </c>
      <c r="AF3" s="587">
        <v>81995008.081</v>
      </c>
      <c r="AG3" s="587">
        <v>67852966.524000004</v>
      </c>
      <c r="AH3" s="587">
        <v>93161267.459000006</v>
      </c>
      <c r="AI3" s="587">
        <v>80636093.958000004</v>
      </c>
      <c r="AJ3" s="587">
        <v>182856429.58899999</v>
      </c>
      <c r="AK3" s="587">
        <v>105448573.851</v>
      </c>
      <c r="AL3" s="587">
        <v>129413799.258</v>
      </c>
      <c r="AM3" s="587">
        <v>81711589.121000007</v>
      </c>
      <c r="AN3" s="587">
        <v>58757080.252999999</v>
      </c>
    </row>
    <row r="4" spans="1:40" s="853" customFormat="1" ht="16.5" customHeight="1">
      <c r="A4" s="1354"/>
      <c r="B4" s="1356" t="s">
        <v>18</v>
      </c>
      <c r="C4" s="585" t="s">
        <v>94</v>
      </c>
      <c r="D4" s="583">
        <v>235652</v>
      </c>
      <c r="E4" s="583">
        <v>369001.39799999999</v>
      </c>
      <c r="F4" s="583">
        <v>915754.80700000003</v>
      </c>
      <c r="G4" s="583">
        <v>1575790.3289999999</v>
      </c>
      <c r="H4" s="583">
        <v>2800970.7910000002</v>
      </c>
      <c r="I4" s="583">
        <v>1816936.4750000001</v>
      </c>
      <c r="J4" s="583">
        <v>2933012.6140000001</v>
      </c>
      <c r="K4" s="583">
        <v>2121463.611</v>
      </c>
      <c r="L4" s="583">
        <v>1517837.4820000001</v>
      </c>
      <c r="M4" s="583">
        <v>1543291.0530000001</v>
      </c>
      <c r="N4" s="583">
        <v>1477991.577</v>
      </c>
      <c r="O4" s="583">
        <v>2010308.1869999999</v>
      </c>
      <c r="P4" s="583">
        <v>1477119.814</v>
      </c>
      <c r="Q4" s="583">
        <v>3173507.0950000002</v>
      </c>
      <c r="R4" s="583">
        <v>2632632.8679999998</v>
      </c>
      <c r="S4" s="583">
        <v>2977462.0649999999</v>
      </c>
      <c r="T4" s="583">
        <v>2356620.5589999999</v>
      </c>
      <c r="U4" s="583">
        <v>3636815.2880000002</v>
      </c>
      <c r="V4" s="583">
        <v>3702240.7710000002</v>
      </c>
      <c r="W4" s="583">
        <v>1763730.564</v>
      </c>
      <c r="X4" s="583">
        <v>4597239.95</v>
      </c>
      <c r="Y4" s="583">
        <v>4321479.75</v>
      </c>
      <c r="Z4" s="583">
        <v>5350894.3480000002</v>
      </c>
      <c r="AA4" s="583">
        <v>3720298.2930000001</v>
      </c>
      <c r="AB4" s="583">
        <v>6387375.8789999997</v>
      </c>
      <c r="AC4" s="583">
        <v>7117841.1150000002</v>
      </c>
      <c r="AD4" s="583">
        <v>4531500.9800000004</v>
      </c>
      <c r="AE4" s="583">
        <v>8671151.2780000009</v>
      </c>
      <c r="AF4" s="583">
        <v>5267720.1619999995</v>
      </c>
      <c r="AG4" s="583">
        <v>4527187.6349999998</v>
      </c>
      <c r="AH4" s="583">
        <v>18211664.175999999</v>
      </c>
      <c r="AI4" s="583">
        <v>9745870.432</v>
      </c>
      <c r="AJ4" s="583">
        <v>19973719.973000001</v>
      </c>
      <c r="AK4" s="583">
        <v>17016430.704999998</v>
      </c>
      <c r="AL4" s="583">
        <v>14596546.77</v>
      </c>
      <c r="AM4" s="583">
        <v>6093096.7910000002</v>
      </c>
      <c r="AN4" s="583">
        <v>2550402.6060000001</v>
      </c>
    </row>
    <row r="5" spans="1:40" s="853" customFormat="1" ht="16.5" customHeight="1">
      <c r="A5" s="1354"/>
      <c r="B5" s="1356"/>
      <c r="C5" s="585" t="s">
        <v>95</v>
      </c>
      <c r="D5" s="583">
        <v>1122149.7649999999</v>
      </c>
      <c r="E5" s="583">
        <v>2276629.946</v>
      </c>
      <c r="F5" s="583">
        <v>3933453.8089999999</v>
      </c>
      <c r="G5" s="583">
        <v>5481515.5559999999</v>
      </c>
      <c r="H5" s="583">
        <v>6630303.2170000002</v>
      </c>
      <c r="I5" s="583">
        <v>6867900.9160000002</v>
      </c>
      <c r="J5" s="583">
        <v>9555770.4250000007</v>
      </c>
      <c r="K5" s="583">
        <v>5523983.7290000003</v>
      </c>
      <c r="L5" s="583">
        <v>6838268.0319999997</v>
      </c>
      <c r="M5" s="583">
        <v>7280820.8870000001</v>
      </c>
      <c r="N5" s="583">
        <v>6281770.3260000004</v>
      </c>
      <c r="O5" s="583">
        <v>6508461.4529999997</v>
      </c>
      <c r="P5" s="583">
        <v>7540613.1160000004</v>
      </c>
      <c r="Q5" s="583">
        <v>15092685.312999999</v>
      </c>
      <c r="R5" s="583">
        <v>19014333.265000001</v>
      </c>
      <c r="S5" s="583">
        <v>11293798.604</v>
      </c>
      <c r="T5" s="583">
        <v>10978430.153000001</v>
      </c>
      <c r="U5" s="583">
        <v>15804495.618000001</v>
      </c>
      <c r="V5" s="583">
        <v>16380082.960999999</v>
      </c>
      <c r="W5" s="583">
        <v>7727689.3949999996</v>
      </c>
      <c r="X5" s="583">
        <v>16450104.232000001</v>
      </c>
      <c r="Y5" s="583">
        <v>16840854.960999999</v>
      </c>
      <c r="Z5" s="583">
        <v>22583581.366</v>
      </c>
      <c r="AA5" s="583">
        <v>25444104.960000001</v>
      </c>
      <c r="AB5" s="583">
        <v>23499405.75</v>
      </c>
      <c r="AC5" s="583">
        <v>32215380.829</v>
      </c>
      <c r="AD5" s="583">
        <v>21768744.307</v>
      </c>
      <c r="AE5" s="583">
        <v>37009889.831</v>
      </c>
      <c r="AF5" s="583">
        <v>22607730.607999999</v>
      </c>
      <c r="AG5" s="583">
        <v>15478453.392000001</v>
      </c>
      <c r="AH5" s="583">
        <v>12529150.013</v>
      </c>
      <c r="AI5" s="583">
        <v>8752024.3650000002</v>
      </c>
      <c r="AJ5" s="583">
        <v>27989575.011999998</v>
      </c>
      <c r="AK5" s="583">
        <v>18394338.434</v>
      </c>
      <c r="AL5" s="583">
        <v>13962843.308</v>
      </c>
      <c r="AM5" s="583">
        <v>7079352.9639999997</v>
      </c>
      <c r="AN5" s="583">
        <v>3908420.7080000001</v>
      </c>
    </row>
    <row r="6" spans="1:40" s="853" customFormat="1" ht="16.5" customHeight="1">
      <c r="A6" s="1354"/>
      <c r="B6" s="1356"/>
      <c r="C6" s="585" t="s">
        <v>177</v>
      </c>
      <c r="D6" s="584"/>
      <c r="E6" s="584"/>
      <c r="F6" s="584"/>
      <c r="G6" s="584"/>
      <c r="H6" s="584"/>
      <c r="I6" s="583">
        <v>2000</v>
      </c>
      <c r="J6" s="583">
        <v>2500</v>
      </c>
      <c r="K6" s="583">
        <v>10</v>
      </c>
      <c r="L6" s="583">
        <v>1</v>
      </c>
      <c r="M6" s="583">
        <v>1</v>
      </c>
      <c r="N6" s="584"/>
      <c r="O6" s="584"/>
      <c r="P6" s="584"/>
      <c r="Q6" s="583">
        <v>127334.6</v>
      </c>
      <c r="R6" s="583">
        <v>98969.82</v>
      </c>
      <c r="S6" s="583">
        <v>493695.58</v>
      </c>
      <c r="T6" s="583">
        <v>10</v>
      </c>
      <c r="U6" s="583"/>
      <c r="V6" s="583"/>
      <c r="W6" s="583">
        <v>600</v>
      </c>
      <c r="X6" s="583"/>
      <c r="Y6" s="583"/>
      <c r="Z6" s="583">
        <v>600000</v>
      </c>
      <c r="AA6" s="583"/>
      <c r="AB6" s="583"/>
      <c r="AC6" s="583"/>
      <c r="AD6" s="583"/>
      <c r="AE6" s="583"/>
      <c r="AF6" s="583"/>
      <c r="AG6" s="583"/>
      <c r="AH6" s="583"/>
      <c r="AI6" s="583"/>
      <c r="AJ6" s="583">
        <v>755497.96600000001</v>
      </c>
      <c r="AK6" s="583"/>
      <c r="AL6" s="583"/>
      <c r="AM6" s="583"/>
      <c r="AN6" s="583"/>
    </row>
    <row r="7" spans="1:40" s="853" customFormat="1" ht="16.5" customHeight="1">
      <c r="A7" s="1354"/>
      <c r="B7" s="1356"/>
      <c r="C7" s="585" t="s">
        <v>96</v>
      </c>
      <c r="D7" s="583">
        <v>1159281.132</v>
      </c>
      <c r="E7" s="583">
        <v>3105382.6069999998</v>
      </c>
      <c r="F7" s="583">
        <v>2590373.2650000001</v>
      </c>
      <c r="G7" s="583">
        <v>3011285.1409999998</v>
      </c>
      <c r="H7" s="583">
        <v>3992707.6919999998</v>
      </c>
      <c r="I7" s="583">
        <v>9859622.8880000003</v>
      </c>
      <c r="J7" s="583">
        <v>12776577.612</v>
      </c>
      <c r="K7" s="583">
        <v>8077791.0480000004</v>
      </c>
      <c r="L7" s="583">
        <v>7407564.9160000002</v>
      </c>
      <c r="M7" s="583">
        <v>9116757.7349999994</v>
      </c>
      <c r="N7" s="583">
        <v>7204578.6100000003</v>
      </c>
      <c r="O7" s="583">
        <v>9664919.932</v>
      </c>
      <c r="P7" s="583">
        <v>8918887.9849999994</v>
      </c>
      <c r="Q7" s="583">
        <v>19666867.136</v>
      </c>
      <c r="R7" s="583">
        <v>21263031.022999998</v>
      </c>
      <c r="S7" s="583">
        <v>21154300.901000001</v>
      </c>
      <c r="T7" s="583">
        <v>16384778.831</v>
      </c>
      <c r="U7" s="583">
        <v>12623202.947000001</v>
      </c>
      <c r="V7" s="583">
        <v>13856946.589</v>
      </c>
      <c r="W7" s="583">
        <v>18343981.936000001</v>
      </c>
      <c r="X7" s="583">
        <v>15579549.597999999</v>
      </c>
      <c r="Y7" s="583">
        <v>18081497.704</v>
      </c>
      <c r="Z7" s="583">
        <v>23419054.677999999</v>
      </c>
      <c r="AA7" s="583">
        <v>20066575.557999998</v>
      </c>
      <c r="AB7" s="583">
        <v>36449075.475000001</v>
      </c>
      <c r="AC7" s="583">
        <v>26268087.629000001</v>
      </c>
      <c r="AD7" s="583">
        <v>16786183.061999999</v>
      </c>
      <c r="AE7" s="583">
        <v>23886600.914999999</v>
      </c>
      <c r="AF7" s="583">
        <v>27922072.420000002</v>
      </c>
      <c r="AG7" s="583">
        <v>12798512.999</v>
      </c>
      <c r="AH7" s="583">
        <v>11135996.668</v>
      </c>
      <c r="AI7" s="583">
        <v>5547147.4670000002</v>
      </c>
      <c r="AJ7" s="583">
        <v>20021011.164999999</v>
      </c>
      <c r="AK7" s="583">
        <v>20052110.403000001</v>
      </c>
      <c r="AL7" s="583">
        <v>11517518.689999999</v>
      </c>
      <c r="AM7" s="583">
        <v>19285950.866</v>
      </c>
      <c r="AN7" s="583">
        <v>3208652.5180000002</v>
      </c>
    </row>
    <row r="8" spans="1:40" s="853" customFormat="1" ht="16.5" customHeight="1">
      <c r="A8" s="1354"/>
      <c r="B8" s="1356"/>
      <c r="C8" s="585" t="s">
        <v>98</v>
      </c>
      <c r="D8" s="583">
        <v>467</v>
      </c>
      <c r="E8" s="583">
        <v>3503</v>
      </c>
      <c r="F8" s="583">
        <v>510</v>
      </c>
      <c r="G8" s="583">
        <v>4.5</v>
      </c>
      <c r="H8" s="583">
        <v>848.7</v>
      </c>
      <c r="I8" s="583">
        <v>18738.905999999999</v>
      </c>
      <c r="J8" s="583">
        <v>12046.1</v>
      </c>
      <c r="K8" s="583">
        <v>662.5</v>
      </c>
      <c r="L8" s="583">
        <v>1151.5</v>
      </c>
      <c r="M8" s="583">
        <v>2500</v>
      </c>
      <c r="N8" s="584"/>
      <c r="O8" s="583">
        <v>23504.707999999999</v>
      </c>
      <c r="P8" s="583">
        <v>1</v>
      </c>
      <c r="Q8" s="583">
        <v>1989.3</v>
      </c>
      <c r="R8" s="583">
        <v>596.5</v>
      </c>
      <c r="S8" s="583">
        <v>215</v>
      </c>
      <c r="T8" s="583">
        <v>20676.8</v>
      </c>
      <c r="U8" s="583">
        <v>30239.877</v>
      </c>
      <c r="V8" s="583">
        <v>8758.9500000000007</v>
      </c>
      <c r="W8" s="583">
        <v>9481.1319999999996</v>
      </c>
      <c r="X8" s="583">
        <v>17079.349999999999</v>
      </c>
      <c r="Y8" s="583">
        <v>18841.060000000001</v>
      </c>
      <c r="Z8" s="583">
        <v>28990.001</v>
      </c>
      <c r="AA8" s="583">
        <v>55067.624000000003</v>
      </c>
      <c r="AB8" s="583">
        <v>10945.557000000001</v>
      </c>
      <c r="AC8" s="583">
        <v>21237.687999999998</v>
      </c>
      <c r="AD8" s="583">
        <v>22736.411</v>
      </c>
      <c r="AE8" s="583">
        <v>21430.629000000001</v>
      </c>
      <c r="AF8" s="583">
        <v>18295.271000000001</v>
      </c>
      <c r="AG8" s="583">
        <v>30147.257000000001</v>
      </c>
      <c r="AH8" s="583">
        <v>7944.8530000000001</v>
      </c>
      <c r="AI8" s="583">
        <v>11952.732</v>
      </c>
      <c r="AJ8" s="583">
        <v>15606.348</v>
      </c>
      <c r="AK8" s="583">
        <v>18768.983</v>
      </c>
      <c r="AL8" s="583">
        <v>4364.9579999999996</v>
      </c>
      <c r="AM8" s="583">
        <v>15121.463</v>
      </c>
      <c r="AN8" s="583">
        <v>680</v>
      </c>
    </row>
    <row r="9" spans="1:40" ht="16.5" customHeight="1">
      <c r="A9" s="1354" t="s">
        <v>31</v>
      </c>
      <c r="B9" s="1355" t="s">
        <v>17</v>
      </c>
      <c r="C9" s="586" t="s">
        <v>94</v>
      </c>
      <c r="D9" s="587">
        <v>11226.472100617</v>
      </c>
      <c r="E9" s="587">
        <v>31420.162350939001</v>
      </c>
      <c r="F9" s="587">
        <v>30077.213540968001</v>
      </c>
      <c r="G9" s="587">
        <v>48604.113643812998</v>
      </c>
      <c r="H9" s="587">
        <v>76094.926512945996</v>
      </c>
      <c r="I9" s="587">
        <v>103825.461032772</v>
      </c>
      <c r="J9" s="587">
        <v>204890.74781230299</v>
      </c>
      <c r="K9" s="587">
        <v>100771.34027705</v>
      </c>
      <c r="L9" s="587">
        <v>49678.249490524999</v>
      </c>
      <c r="M9" s="587">
        <v>93727.254249938997</v>
      </c>
      <c r="N9" s="587">
        <v>55968.156809979002</v>
      </c>
      <c r="O9" s="587">
        <v>80566.150122196996</v>
      </c>
      <c r="P9" s="587">
        <v>94692.394972516006</v>
      </c>
      <c r="Q9" s="587">
        <v>174629.156059637</v>
      </c>
      <c r="R9" s="587">
        <v>140344.412282345</v>
      </c>
      <c r="S9" s="587">
        <v>116981.668648003</v>
      </c>
      <c r="T9" s="587">
        <v>95545.221291855007</v>
      </c>
      <c r="U9" s="587">
        <v>193262.623245011</v>
      </c>
      <c r="V9" s="587">
        <v>221807.088108097</v>
      </c>
      <c r="W9" s="587">
        <v>120835.377339062</v>
      </c>
      <c r="X9" s="587">
        <v>185350.99935953401</v>
      </c>
      <c r="Y9" s="587">
        <v>302894.04017824202</v>
      </c>
      <c r="Z9" s="587">
        <v>367102.06134536897</v>
      </c>
      <c r="AA9" s="587">
        <v>416649.68302726198</v>
      </c>
      <c r="AB9" s="587">
        <v>446766.42766968999</v>
      </c>
      <c r="AC9" s="587">
        <v>1329256.54264286</v>
      </c>
      <c r="AD9" s="587">
        <v>863225.15286544501</v>
      </c>
      <c r="AE9" s="587">
        <v>2097499.5148332901</v>
      </c>
      <c r="AF9" s="587">
        <v>1781515.5465861601</v>
      </c>
      <c r="AG9" s="587">
        <v>1214973.8491869699</v>
      </c>
      <c r="AH9" s="587">
        <v>865719.91082082398</v>
      </c>
      <c r="AI9" s="587">
        <v>466686.373807589</v>
      </c>
      <c r="AJ9" s="587">
        <v>1363398.0228595301</v>
      </c>
      <c r="AK9" s="587">
        <v>932460.34842625004</v>
      </c>
      <c r="AL9" s="587">
        <v>667265.18938411004</v>
      </c>
      <c r="AM9" s="587">
        <v>408659.36880981497</v>
      </c>
      <c r="AN9" s="587">
        <v>362244.22337017802</v>
      </c>
    </row>
    <row r="10" spans="1:40" ht="16.5" customHeight="1">
      <c r="A10" s="1354"/>
      <c r="B10" s="1355"/>
      <c r="C10" s="586" t="s">
        <v>95</v>
      </c>
      <c r="D10" s="587">
        <v>5491.9839360149999</v>
      </c>
      <c r="E10" s="587">
        <v>16320.675928840001</v>
      </c>
      <c r="F10" s="587">
        <v>27642.400778747</v>
      </c>
      <c r="G10" s="587">
        <v>35276.207344417999</v>
      </c>
      <c r="H10" s="587">
        <v>57105.921888976001</v>
      </c>
      <c r="I10" s="587">
        <v>63707.886151510997</v>
      </c>
      <c r="J10" s="587">
        <v>89878.132935072994</v>
      </c>
      <c r="K10" s="587">
        <v>40142.181601689997</v>
      </c>
      <c r="L10" s="587">
        <v>26068.510067088999</v>
      </c>
      <c r="M10" s="587">
        <v>39217.112715643998</v>
      </c>
      <c r="N10" s="587">
        <v>34805.021292746002</v>
      </c>
      <c r="O10" s="587">
        <v>84869.339329420996</v>
      </c>
      <c r="P10" s="587">
        <v>55546.096391715</v>
      </c>
      <c r="Q10" s="587">
        <v>104789.665143957</v>
      </c>
      <c r="R10" s="587">
        <v>105258.179825928</v>
      </c>
      <c r="S10" s="587">
        <v>117171.98356338299</v>
      </c>
      <c r="T10" s="587">
        <v>105676.67309322</v>
      </c>
      <c r="U10" s="587">
        <v>141749.858665098</v>
      </c>
      <c r="V10" s="587">
        <v>171910.29145086699</v>
      </c>
      <c r="W10" s="587">
        <v>99093.759542678003</v>
      </c>
      <c r="X10" s="587">
        <v>204964.52861516</v>
      </c>
      <c r="Y10" s="587">
        <v>279975.40418166301</v>
      </c>
      <c r="Z10" s="587">
        <v>395301.09982808499</v>
      </c>
      <c r="AA10" s="587">
        <v>462182.571303259</v>
      </c>
      <c r="AB10" s="587">
        <v>536947.90631484601</v>
      </c>
      <c r="AC10" s="587">
        <v>1082695.32674882</v>
      </c>
      <c r="AD10" s="587">
        <v>790396.458450109</v>
      </c>
      <c r="AE10" s="587">
        <v>1647748.8958316101</v>
      </c>
      <c r="AF10" s="587">
        <v>1561845.4700460101</v>
      </c>
      <c r="AG10" s="587">
        <v>853815.16600529605</v>
      </c>
      <c r="AH10" s="587">
        <v>787854.04082192597</v>
      </c>
      <c r="AI10" s="587">
        <v>528674.20099992806</v>
      </c>
      <c r="AJ10" s="587">
        <v>1666903.5205039401</v>
      </c>
      <c r="AK10" s="587">
        <v>1113541.2986099999</v>
      </c>
      <c r="AL10" s="587">
        <v>929509.07515835005</v>
      </c>
      <c r="AM10" s="587">
        <v>553826.71944513998</v>
      </c>
      <c r="AN10" s="587">
        <v>355947.04016644199</v>
      </c>
    </row>
    <row r="11" spans="1:40" ht="16.5" customHeight="1">
      <c r="A11" s="1354"/>
      <c r="B11" s="1356" t="s">
        <v>18</v>
      </c>
      <c r="C11" s="585" t="s">
        <v>94</v>
      </c>
      <c r="D11" s="583">
        <v>460.76884203399999</v>
      </c>
      <c r="E11" s="583">
        <v>592.89516034400003</v>
      </c>
      <c r="F11" s="583">
        <v>1655.8467990009999</v>
      </c>
      <c r="G11" s="583">
        <v>3400.2735964399999</v>
      </c>
      <c r="H11" s="583">
        <v>6654.1073932500003</v>
      </c>
      <c r="I11" s="583">
        <v>4650.4278958160003</v>
      </c>
      <c r="J11" s="583">
        <v>11070.733840360001</v>
      </c>
      <c r="K11" s="583">
        <v>8034.3531178080002</v>
      </c>
      <c r="L11" s="583">
        <v>5972.752967204</v>
      </c>
      <c r="M11" s="583">
        <v>5455.1086524000002</v>
      </c>
      <c r="N11" s="583">
        <v>4696.4320950769998</v>
      </c>
      <c r="O11" s="583">
        <v>6657.1275921200004</v>
      </c>
      <c r="P11" s="583">
        <v>4717.2876755569996</v>
      </c>
      <c r="Q11" s="583">
        <v>11133.396551448999</v>
      </c>
      <c r="R11" s="583">
        <v>11636.993588888001</v>
      </c>
      <c r="S11" s="583">
        <v>13482.418830601</v>
      </c>
      <c r="T11" s="583">
        <v>11380.263296265</v>
      </c>
      <c r="U11" s="583">
        <v>20221.894309038002</v>
      </c>
      <c r="V11" s="583">
        <v>20230.318896782999</v>
      </c>
      <c r="W11" s="583">
        <v>9539.2768793079995</v>
      </c>
      <c r="X11" s="583">
        <v>27755.707936898001</v>
      </c>
      <c r="Y11" s="583">
        <v>33159.084395790996</v>
      </c>
      <c r="Z11" s="583">
        <v>46905.165781187003</v>
      </c>
      <c r="AA11" s="583">
        <v>42903.345159944001</v>
      </c>
      <c r="AB11" s="583">
        <v>82288.195909924005</v>
      </c>
      <c r="AC11" s="583">
        <v>140843.76618249901</v>
      </c>
      <c r="AD11" s="583">
        <v>101202.990917142</v>
      </c>
      <c r="AE11" s="583">
        <v>195990.10968548001</v>
      </c>
      <c r="AF11" s="583">
        <v>144835.63084086799</v>
      </c>
      <c r="AG11" s="583">
        <v>97189.165885063994</v>
      </c>
      <c r="AH11" s="583">
        <v>266169.54790361098</v>
      </c>
      <c r="AI11" s="583">
        <v>161841.43686563199</v>
      </c>
      <c r="AJ11" s="583">
        <v>421414.735883057</v>
      </c>
      <c r="AK11" s="583">
        <v>347747.62805928802</v>
      </c>
      <c r="AL11" s="583">
        <v>250066.637646088</v>
      </c>
      <c r="AM11" s="583">
        <v>101081.35606601099</v>
      </c>
      <c r="AN11" s="583">
        <v>29537.29878587</v>
      </c>
    </row>
    <row r="12" spans="1:40" ht="16.5" customHeight="1">
      <c r="A12" s="1354"/>
      <c r="B12" s="1356"/>
      <c r="C12" s="585" t="s">
        <v>95</v>
      </c>
      <c r="D12" s="583">
        <v>2708.344048725</v>
      </c>
      <c r="E12" s="583">
        <v>5115.1103535519997</v>
      </c>
      <c r="F12" s="583">
        <v>7867.1466109270004</v>
      </c>
      <c r="G12" s="583">
        <v>12392.727744369</v>
      </c>
      <c r="H12" s="583">
        <v>21174.578367621001</v>
      </c>
      <c r="I12" s="583">
        <v>25691.893249311001</v>
      </c>
      <c r="J12" s="583">
        <v>39068.822109189998</v>
      </c>
      <c r="K12" s="583">
        <v>25069.097920806998</v>
      </c>
      <c r="L12" s="583">
        <v>24310.186579448</v>
      </c>
      <c r="M12" s="583">
        <v>22650.968899095998</v>
      </c>
      <c r="N12" s="583">
        <v>19793.067584097</v>
      </c>
      <c r="O12" s="583">
        <v>22479.274899735999</v>
      </c>
      <c r="P12" s="583">
        <v>24497.193550343</v>
      </c>
      <c r="Q12" s="583">
        <v>50678.86949967</v>
      </c>
      <c r="R12" s="583">
        <v>52868.229432897002</v>
      </c>
      <c r="S12" s="583">
        <v>52911.550576791</v>
      </c>
      <c r="T12" s="583">
        <v>56734.839798237001</v>
      </c>
      <c r="U12" s="583">
        <v>88739.231750142004</v>
      </c>
      <c r="V12" s="583">
        <v>98276.124244731007</v>
      </c>
      <c r="W12" s="583">
        <v>50778.112183249003</v>
      </c>
      <c r="X12" s="583">
        <v>116811.549116176</v>
      </c>
      <c r="Y12" s="583">
        <v>130088.89356901</v>
      </c>
      <c r="Z12" s="583">
        <v>187520.39185777999</v>
      </c>
      <c r="AA12" s="583">
        <v>251479.64387484</v>
      </c>
      <c r="AB12" s="583">
        <v>286046.73243686598</v>
      </c>
      <c r="AC12" s="583">
        <v>545257.11553018098</v>
      </c>
      <c r="AD12" s="583">
        <v>411305.58453919401</v>
      </c>
      <c r="AE12" s="583">
        <v>829049.79134544905</v>
      </c>
      <c r="AF12" s="583">
        <v>604520.46348101902</v>
      </c>
      <c r="AG12" s="583">
        <v>346275.95629837899</v>
      </c>
      <c r="AH12" s="583">
        <v>245167.76075269</v>
      </c>
      <c r="AI12" s="583">
        <v>132641.60662143401</v>
      </c>
      <c r="AJ12" s="583">
        <v>431906.85398137401</v>
      </c>
      <c r="AK12" s="583">
        <v>343146.40190170502</v>
      </c>
      <c r="AL12" s="583">
        <v>210851.63083888899</v>
      </c>
      <c r="AM12" s="583">
        <v>101279.766994263</v>
      </c>
      <c r="AN12" s="583">
        <v>47051.572099126999</v>
      </c>
    </row>
    <row r="13" spans="1:40" ht="16.5" customHeight="1">
      <c r="A13" s="1354"/>
      <c r="B13" s="1356"/>
      <c r="C13" s="585" t="s">
        <v>177</v>
      </c>
      <c r="D13" s="584"/>
      <c r="E13" s="584"/>
      <c r="F13" s="584"/>
      <c r="G13" s="584"/>
      <c r="H13" s="584"/>
      <c r="I13" s="583">
        <v>7.9</v>
      </c>
      <c r="J13" s="583">
        <v>39.25</v>
      </c>
      <c r="K13" s="583">
        <v>15</v>
      </c>
      <c r="L13" s="583">
        <v>9.1</v>
      </c>
      <c r="M13" s="583">
        <v>9</v>
      </c>
      <c r="N13" s="584"/>
      <c r="O13" s="584"/>
      <c r="P13" s="584"/>
      <c r="Q13" s="583">
        <v>63.667299999999997</v>
      </c>
      <c r="R13" s="583">
        <v>49.484909999999999</v>
      </c>
      <c r="S13" s="583">
        <v>246.84779</v>
      </c>
      <c r="T13" s="583">
        <v>20</v>
      </c>
      <c r="U13" s="583"/>
      <c r="V13" s="583"/>
      <c r="W13" s="583">
        <v>0.3</v>
      </c>
      <c r="X13" s="583"/>
      <c r="Y13" s="583"/>
      <c r="Z13" s="583">
        <v>600</v>
      </c>
      <c r="AA13" s="583"/>
      <c r="AB13" s="583"/>
      <c r="AC13" s="583"/>
      <c r="AD13" s="583"/>
      <c r="AE13" s="583"/>
      <c r="AF13" s="583"/>
      <c r="AG13" s="583"/>
      <c r="AH13" s="583"/>
      <c r="AI13" s="583"/>
      <c r="AJ13" s="583">
        <v>577.74898299999995</v>
      </c>
      <c r="AK13" s="583"/>
      <c r="AL13" s="583"/>
      <c r="AM13" s="583"/>
      <c r="AN13" s="583"/>
    </row>
    <row r="14" spans="1:40" ht="16.5" customHeight="1">
      <c r="A14" s="1354"/>
      <c r="B14" s="1356"/>
      <c r="C14" s="585" t="s">
        <v>96</v>
      </c>
      <c r="D14" s="583">
        <v>1706.927069199</v>
      </c>
      <c r="E14" s="583">
        <v>3300.4339000139998</v>
      </c>
      <c r="F14" s="583">
        <v>4233.6006838049998</v>
      </c>
      <c r="G14" s="583">
        <v>4137.9021234359998</v>
      </c>
      <c r="H14" s="583">
        <v>6290.7097801749997</v>
      </c>
      <c r="I14" s="583">
        <v>19735.230023848999</v>
      </c>
      <c r="J14" s="583">
        <v>33773.134862256004</v>
      </c>
      <c r="K14" s="583">
        <v>16378.814072055</v>
      </c>
      <c r="L14" s="583">
        <v>14435.580755714</v>
      </c>
      <c r="M14" s="583">
        <v>19434.859705441999</v>
      </c>
      <c r="N14" s="583">
        <v>17561.009207399002</v>
      </c>
      <c r="O14" s="583">
        <v>29429.602515159</v>
      </c>
      <c r="P14" s="583">
        <v>21044.556992414</v>
      </c>
      <c r="Q14" s="583">
        <v>44928.069980392997</v>
      </c>
      <c r="R14" s="583">
        <v>43241.028377340001</v>
      </c>
      <c r="S14" s="583">
        <v>62083.969587909</v>
      </c>
      <c r="T14" s="583">
        <v>64321.987245270997</v>
      </c>
      <c r="U14" s="583">
        <v>42495.370831269</v>
      </c>
      <c r="V14" s="583">
        <v>39071.128121474001</v>
      </c>
      <c r="W14" s="583">
        <v>23024.995397101</v>
      </c>
      <c r="X14" s="583">
        <v>57701.067890915001</v>
      </c>
      <c r="Y14" s="583">
        <v>76854.428441935001</v>
      </c>
      <c r="Z14" s="583">
        <v>123013.573239969</v>
      </c>
      <c r="AA14" s="583">
        <v>129149.358376819</v>
      </c>
      <c r="AB14" s="583">
        <v>138379.502466523</v>
      </c>
      <c r="AC14" s="583">
        <v>265417.61685844499</v>
      </c>
      <c r="AD14" s="583">
        <v>222402.168178386</v>
      </c>
      <c r="AE14" s="583">
        <v>343084.27595909801</v>
      </c>
      <c r="AF14" s="583">
        <v>356807.00611725601</v>
      </c>
      <c r="AG14" s="583">
        <v>223121.17449933401</v>
      </c>
      <c r="AH14" s="583">
        <v>152738.24687593</v>
      </c>
      <c r="AI14" s="583">
        <v>70305.232970030993</v>
      </c>
      <c r="AJ14" s="583">
        <v>241400.54536021501</v>
      </c>
      <c r="AK14" s="583">
        <v>303090.35254824499</v>
      </c>
      <c r="AL14" s="583">
        <v>177873.29723082599</v>
      </c>
      <c r="AM14" s="583">
        <v>94737.042939448002</v>
      </c>
      <c r="AN14" s="583">
        <v>38383.155770040998</v>
      </c>
    </row>
    <row r="15" spans="1:40" ht="16.5" customHeight="1">
      <c r="A15" s="1354"/>
      <c r="B15" s="1356"/>
      <c r="C15" s="585" t="s">
        <v>98</v>
      </c>
      <c r="D15" s="583">
        <v>1.01105</v>
      </c>
      <c r="E15" s="583">
        <v>14.98856</v>
      </c>
      <c r="F15" s="583">
        <v>2.5055000000000001</v>
      </c>
      <c r="G15" s="583">
        <v>0.299313</v>
      </c>
      <c r="H15" s="583">
        <v>55.789914099999997</v>
      </c>
      <c r="I15" s="583">
        <v>104.2708894</v>
      </c>
      <c r="J15" s="583">
        <v>72.828644999999995</v>
      </c>
      <c r="K15" s="583">
        <v>6.38748</v>
      </c>
      <c r="L15" s="583">
        <v>8.1129235000000008</v>
      </c>
      <c r="M15" s="583">
        <v>17.8245</v>
      </c>
      <c r="N15" s="584"/>
      <c r="O15" s="583">
        <v>172.64515234000001</v>
      </c>
      <c r="P15" s="583">
        <v>2.2100000000000002E-3</v>
      </c>
      <c r="Q15" s="583">
        <v>12.29766</v>
      </c>
      <c r="R15" s="583">
        <v>4.0677000000000003</v>
      </c>
      <c r="S15" s="583">
        <v>0.44719999999999999</v>
      </c>
      <c r="T15" s="583">
        <v>44.138555742000001</v>
      </c>
      <c r="U15" s="583">
        <v>181.60583997000001</v>
      </c>
      <c r="V15" s="583">
        <v>85.103231500000007</v>
      </c>
      <c r="W15" s="583">
        <v>58.589644999999997</v>
      </c>
      <c r="X15" s="583">
        <v>114.084835</v>
      </c>
      <c r="Y15" s="583">
        <v>139.60746386599999</v>
      </c>
      <c r="Z15" s="583">
        <v>245.95740177600001</v>
      </c>
      <c r="AA15" s="583">
        <v>571.24037951299999</v>
      </c>
      <c r="AB15" s="583">
        <v>135.269201544</v>
      </c>
      <c r="AC15" s="583">
        <v>331.09885600099994</v>
      </c>
      <c r="AD15" s="583">
        <v>309.02631011</v>
      </c>
      <c r="AE15" s="583">
        <v>489.23894060999999</v>
      </c>
      <c r="AF15" s="583">
        <v>482.232775726</v>
      </c>
      <c r="AG15" s="583">
        <v>500.51119516900002</v>
      </c>
      <c r="AH15" s="583">
        <v>176.09359889999999</v>
      </c>
      <c r="AI15" s="583">
        <v>204.66894271199999</v>
      </c>
      <c r="AJ15" s="583">
        <v>262.10882126500002</v>
      </c>
      <c r="AK15" s="583">
        <v>309.82079347500002</v>
      </c>
      <c r="AL15" s="583">
        <v>205.63989548999999</v>
      </c>
      <c r="AM15" s="583">
        <v>307.15156411200002</v>
      </c>
      <c r="AN15" s="583">
        <v>5.8718000000000004</v>
      </c>
    </row>
    <row r="16" spans="1:40" ht="16.5" customHeight="1">
      <c r="A16" s="1354" t="s">
        <v>178</v>
      </c>
      <c r="B16" s="1355" t="s">
        <v>17</v>
      </c>
      <c r="C16" s="586" t="s">
        <v>94</v>
      </c>
      <c r="D16" s="587">
        <v>337204</v>
      </c>
      <c r="E16" s="587">
        <v>460968</v>
      </c>
      <c r="F16" s="587">
        <v>642497</v>
      </c>
      <c r="G16" s="587">
        <v>977978</v>
      </c>
      <c r="H16" s="587">
        <v>1353148</v>
      </c>
      <c r="I16" s="587">
        <v>2126654</v>
      </c>
      <c r="J16" s="587">
        <v>3188080</v>
      </c>
      <c r="K16" s="587">
        <v>1910543</v>
      </c>
      <c r="L16" s="587">
        <v>1369572</v>
      </c>
      <c r="M16" s="587">
        <v>2221550</v>
      </c>
      <c r="N16" s="587">
        <v>1516157</v>
      </c>
      <c r="O16" s="587">
        <v>1577854</v>
      </c>
      <c r="P16" s="587">
        <v>2217459</v>
      </c>
      <c r="Q16" s="587">
        <v>3915777</v>
      </c>
      <c r="R16" s="587">
        <v>3081875</v>
      </c>
      <c r="S16" s="587">
        <v>2997474</v>
      </c>
      <c r="T16" s="587">
        <v>2654301</v>
      </c>
      <c r="U16" s="587">
        <v>4811443</v>
      </c>
      <c r="V16" s="587">
        <v>4861335</v>
      </c>
      <c r="W16" s="587">
        <v>2540546</v>
      </c>
      <c r="X16" s="587">
        <v>4648567</v>
      </c>
      <c r="Y16" s="587">
        <v>5560959</v>
      </c>
      <c r="Z16" s="587">
        <v>7389411</v>
      </c>
      <c r="AA16" s="587">
        <v>6683084</v>
      </c>
      <c r="AB16" s="587">
        <v>7516662</v>
      </c>
      <c r="AC16" s="587">
        <v>14572071</v>
      </c>
      <c r="AD16" s="587">
        <v>10094878</v>
      </c>
      <c r="AE16" s="587">
        <v>21165803</v>
      </c>
      <c r="AF16" s="587">
        <v>17928221</v>
      </c>
      <c r="AG16" s="587">
        <v>10122243</v>
      </c>
      <c r="AH16" s="587">
        <v>8344027</v>
      </c>
      <c r="AI16" s="587">
        <v>4515197</v>
      </c>
      <c r="AJ16" s="587">
        <v>13969517</v>
      </c>
      <c r="AK16" s="587">
        <v>10781776</v>
      </c>
      <c r="AL16" s="587">
        <v>7030746</v>
      </c>
      <c r="AM16" s="587">
        <v>3878963</v>
      </c>
      <c r="AN16" s="587">
        <v>2069429</v>
      </c>
    </row>
    <row r="17" spans="1:40" ht="16.5" customHeight="1">
      <c r="A17" s="1354"/>
      <c r="B17" s="1355"/>
      <c r="C17" s="586" t="s">
        <v>95</v>
      </c>
      <c r="D17" s="587">
        <v>373076</v>
      </c>
      <c r="E17" s="587">
        <v>555544</v>
      </c>
      <c r="F17" s="587">
        <v>834627</v>
      </c>
      <c r="G17" s="587">
        <v>1125626</v>
      </c>
      <c r="H17" s="587">
        <v>1203860</v>
      </c>
      <c r="I17" s="587">
        <v>1530004</v>
      </c>
      <c r="J17" s="587">
        <v>2021109</v>
      </c>
      <c r="K17" s="587">
        <v>1293082</v>
      </c>
      <c r="L17" s="587">
        <v>944478</v>
      </c>
      <c r="M17" s="587">
        <v>1211778</v>
      </c>
      <c r="N17" s="587">
        <v>2167039</v>
      </c>
      <c r="O17" s="587">
        <v>2310009</v>
      </c>
      <c r="P17" s="587">
        <v>1816999</v>
      </c>
      <c r="Q17" s="587">
        <v>3434720</v>
      </c>
      <c r="R17" s="587">
        <v>2972433</v>
      </c>
      <c r="S17" s="587">
        <v>4573702</v>
      </c>
      <c r="T17" s="587">
        <v>3749219</v>
      </c>
      <c r="U17" s="587">
        <v>4312332</v>
      </c>
      <c r="V17" s="587">
        <v>5281825</v>
      </c>
      <c r="W17" s="587">
        <v>3298216</v>
      </c>
      <c r="X17" s="587">
        <v>5383291</v>
      </c>
      <c r="Y17" s="587">
        <v>5590983</v>
      </c>
      <c r="Z17" s="587">
        <v>9240327</v>
      </c>
      <c r="AA17" s="587">
        <v>11073610</v>
      </c>
      <c r="AB17" s="587">
        <v>12016310</v>
      </c>
      <c r="AC17" s="587">
        <v>15109372</v>
      </c>
      <c r="AD17" s="587">
        <v>11991844</v>
      </c>
      <c r="AE17" s="587">
        <v>27716754</v>
      </c>
      <c r="AF17" s="587">
        <v>39136596</v>
      </c>
      <c r="AG17" s="587">
        <v>19201465</v>
      </c>
      <c r="AH17" s="587">
        <v>12756353</v>
      </c>
      <c r="AI17" s="587">
        <v>7978842</v>
      </c>
      <c r="AJ17" s="587">
        <v>26898642</v>
      </c>
      <c r="AK17" s="587">
        <v>18387451</v>
      </c>
      <c r="AL17" s="587">
        <v>11110570</v>
      </c>
      <c r="AM17" s="587">
        <v>10138639</v>
      </c>
      <c r="AN17" s="587">
        <v>3128385</v>
      </c>
    </row>
    <row r="18" spans="1:40" ht="16.5" customHeight="1">
      <c r="A18" s="1354"/>
      <c r="B18" s="1356" t="s">
        <v>18</v>
      </c>
      <c r="C18" s="585" t="s">
        <v>94</v>
      </c>
      <c r="D18" s="583">
        <v>29469</v>
      </c>
      <c r="E18" s="583">
        <v>37285</v>
      </c>
      <c r="F18" s="583">
        <v>70413</v>
      </c>
      <c r="G18" s="583">
        <v>412084</v>
      </c>
      <c r="H18" s="583">
        <v>224563</v>
      </c>
      <c r="I18" s="583">
        <v>216666</v>
      </c>
      <c r="J18" s="583">
        <v>303798</v>
      </c>
      <c r="K18" s="583">
        <v>199827</v>
      </c>
      <c r="L18" s="583">
        <v>184982</v>
      </c>
      <c r="M18" s="583">
        <v>202027</v>
      </c>
      <c r="N18" s="583">
        <v>181945</v>
      </c>
      <c r="O18" s="583">
        <v>147250</v>
      </c>
      <c r="P18" s="583">
        <v>188922</v>
      </c>
      <c r="Q18" s="583">
        <v>331471</v>
      </c>
      <c r="R18" s="583">
        <v>320106</v>
      </c>
      <c r="S18" s="583">
        <v>351925</v>
      </c>
      <c r="T18" s="583">
        <v>355156</v>
      </c>
      <c r="U18" s="583">
        <v>514109</v>
      </c>
      <c r="V18" s="583">
        <v>449310</v>
      </c>
      <c r="W18" s="583">
        <v>289631</v>
      </c>
      <c r="X18" s="583">
        <v>634828</v>
      </c>
      <c r="Y18" s="583">
        <v>649739</v>
      </c>
      <c r="Z18" s="583">
        <v>796343</v>
      </c>
      <c r="AA18" s="583">
        <v>726526</v>
      </c>
      <c r="AB18" s="583">
        <v>2912972</v>
      </c>
      <c r="AC18" s="583">
        <v>2574204</v>
      </c>
      <c r="AD18" s="583">
        <v>1792981</v>
      </c>
      <c r="AE18" s="583">
        <v>5017482</v>
      </c>
      <c r="AF18" s="583">
        <v>1851179</v>
      </c>
      <c r="AG18" s="583">
        <v>7662074</v>
      </c>
      <c r="AH18" s="583">
        <v>11048461</v>
      </c>
      <c r="AI18" s="583">
        <v>3188370</v>
      </c>
      <c r="AJ18" s="583">
        <v>11516145</v>
      </c>
      <c r="AK18" s="583">
        <v>6233095</v>
      </c>
      <c r="AL18" s="583">
        <v>7950275</v>
      </c>
      <c r="AM18" s="583">
        <v>3246219</v>
      </c>
      <c r="AN18" s="583">
        <v>607348</v>
      </c>
    </row>
    <row r="19" spans="1:40" ht="16.5" customHeight="1">
      <c r="A19" s="1354"/>
      <c r="B19" s="1356"/>
      <c r="C19" s="585" t="s">
        <v>95</v>
      </c>
      <c r="D19" s="583">
        <v>210026</v>
      </c>
      <c r="E19" s="583">
        <v>222023</v>
      </c>
      <c r="F19" s="583">
        <v>285363</v>
      </c>
      <c r="G19" s="583">
        <v>705301</v>
      </c>
      <c r="H19" s="583">
        <v>651817</v>
      </c>
      <c r="I19" s="583">
        <v>1022110</v>
      </c>
      <c r="J19" s="583">
        <v>1238020</v>
      </c>
      <c r="K19" s="583">
        <v>1493579</v>
      </c>
      <c r="L19" s="583">
        <v>2105469</v>
      </c>
      <c r="M19" s="583">
        <v>1447564</v>
      </c>
      <c r="N19" s="583">
        <v>1559766</v>
      </c>
      <c r="O19" s="583">
        <v>2019027</v>
      </c>
      <c r="P19" s="583">
        <v>1477505</v>
      </c>
      <c r="Q19" s="583">
        <v>2102401</v>
      </c>
      <c r="R19" s="583">
        <v>1873167</v>
      </c>
      <c r="S19" s="583">
        <v>2294687</v>
      </c>
      <c r="T19" s="583">
        <v>2561921</v>
      </c>
      <c r="U19" s="583">
        <v>3355402</v>
      </c>
      <c r="V19" s="583">
        <v>5079015</v>
      </c>
      <c r="W19" s="583">
        <v>3368655</v>
      </c>
      <c r="X19" s="583">
        <v>3691105</v>
      </c>
      <c r="Y19" s="583">
        <v>3069632</v>
      </c>
      <c r="Z19" s="583">
        <v>8319467</v>
      </c>
      <c r="AA19" s="583">
        <v>11074849</v>
      </c>
      <c r="AB19" s="583">
        <v>7034245</v>
      </c>
      <c r="AC19" s="583">
        <v>14100163</v>
      </c>
      <c r="AD19" s="583">
        <v>9881442</v>
      </c>
      <c r="AE19" s="583">
        <v>16243589</v>
      </c>
      <c r="AF19" s="583">
        <v>29336201</v>
      </c>
      <c r="AG19" s="583">
        <v>7700860</v>
      </c>
      <c r="AH19" s="583">
        <v>7145899</v>
      </c>
      <c r="AI19" s="583">
        <v>3962538</v>
      </c>
      <c r="AJ19" s="583">
        <v>13458381</v>
      </c>
      <c r="AK19" s="583">
        <v>11049501</v>
      </c>
      <c r="AL19" s="583">
        <v>4755868</v>
      </c>
      <c r="AM19" s="583">
        <v>2702927</v>
      </c>
      <c r="AN19" s="583">
        <v>1051871</v>
      </c>
    </row>
    <row r="20" spans="1:40" ht="16.5" customHeight="1">
      <c r="A20" s="1354"/>
      <c r="B20" s="1356"/>
      <c r="C20" s="585" t="s">
        <v>177</v>
      </c>
      <c r="D20" s="584"/>
      <c r="E20" s="584"/>
      <c r="F20" s="584"/>
      <c r="G20" s="584"/>
      <c r="H20" s="584"/>
      <c r="I20" s="583">
        <v>2</v>
      </c>
      <c r="J20" s="583">
        <v>1</v>
      </c>
      <c r="K20" s="583">
        <v>1</v>
      </c>
      <c r="L20" s="583">
        <v>1</v>
      </c>
      <c r="M20" s="583">
        <v>1</v>
      </c>
      <c r="N20" s="584"/>
      <c r="O20" s="584"/>
      <c r="P20" s="584"/>
      <c r="Q20" s="583">
        <v>3852</v>
      </c>
      <c r="R20" s="583">
        <v>3563</v>
      </c>
      <c r="S20" s="583">
        <v>1177</v>
      </c>
      <c r="T20" s="583">
        <v>1</v>
      </c>
      <c r="U20" s="583"/>
      <c r="V20" s="583"/>
      <c r="W20" s="583">
        <v>6</v>
      </c>
      <c r="X20" s="583"/>
      <c r="Y20" s="583"/>
      <c r="Z20" s="583">
        <v>27314</v>
      </c>
      <c r="AA20" s="583"/>
      <c r="AB20" s="583"/>
      <c r="AC20" s="583"/>
      <c r="AD20" s="583"/>
      <c r="AE20" s="583"/>
      <c r="AF20" s="583"/>
      <c r="AG20" s="583"/>
      <c r="AH20" s="583"/>
      <c r="AI20" s="583"/>
      <c r="AJ20" s="583">
        <v>423632</v>
      </c>
      <c r="AK20" s="583"/>
      <c r="AL20" s="583"/>
      <c r="AM20" s="583"/>
      <c r="AN20" s="583"/>
    </row>
    <row r="21" spans="1:40" ht="16.5" customHeight="1">
      <c r="A21" s="1354"/>
      <c r="B21" s="1356"/>
      <c r="C21" s="585" t="s">
        <v>96</v>
      </c>
      <c r="D21" s="583">
        <v>146402</v>
      </c>
      <c r="E21" s="583">
        <v>270824</v>
      </c>
      <c r="F21" s="583">
        <v>288728</v>
      </c>
      <c r="G21" s="583">
        <v>285276</v>
      </c>
      <c r="H21" s="583">
        <v>374440</v>
      </c>
      <c r="I21" s="583">
        <v>847583</v>
      </c>
      <c r="J21" s="583">
        <v>1120626</v>
      </c>
      <c r="K21" s="583">
        <v>739131</v>
      </c>
      <c r="L21" s="583">
        <v>632559</v>
      </c>
      <c r="M21" s="583">
        <v>861202</v>
      </c>
      <c r="N21" s="583">
        <v>885947</v>
      </c>
      <c r="O21" s="583">
        <v>1069311</v>
      </c>
      <c r="P21" s="583">
        <v>956689</v>
      </c>
      <c r="Q21" s="583">
        <v>1706846</v>
      </c>
      <c r="R21" s="583">
        <v>1313466</v>
      </c>
      <c r="S21" s="583">
        <v>2152134</v>
      </c>
      <c r="T21" s="583">
        <v>2231061</v>
      </c>
      <c r="U21" s="583">
        <v>1140457</v>
      </c>
      <c r="V21" s="583">
        <v>1369451</v>
      </c>
      <c r="W21" s="583">
        <v>760659</v>
      </c>
      <c r="X21" s="583">
        <v>1862179</v>
      </c>
      <c r="Y21" s="583">
        <v>1985679</v>
      </c>
      <c r="Z21" s="583">
        <v>2847410</v>
      </c>
      <c r="AA21" s="583">
        <v>2536115</v>
      </c>
      <c r="AB21" s="583">
        <v>2473790</v>
      </c>
      <c r="AC21" s="583">
        <v>3339186</v>
      </c>
      <c r="AD21" s="583">
        <v>2156851</v>
      </c>
      <c r="AE21" s="583">
        <v>3510749</v>
      </c>
      <c r="AF21" s="583">
        <v>2566964</v>
      </c>
      <c r="AG21" s="583">
        <v>1146774</v>
      </c>
      <c r="AH21" s="583">
        <v>729946</v>
      </c>
      <c r="AI21" s="583">
        <v>482390</v>
      </c>
      <c r="AJ21" s="583">
        <v>2509854</v>
      </c>
      <c r="AK21" s="583">
        <v>2980299</v>
      </c>
      <c r="AL21" s="583">
        <v>1798561</v>
      </c>
      <c r="AM21" s="583">
        <v>744492</v>
      </c>
      <c r="AN21" s="583">
        <v>425613</v>
      </c>
    </row>
    <row r="22" spans="1:40" ht="16.5" customHeight="1">
      <c r="A22" s="1354"/>
      <c r="B22" s="1356"/>
      <c r="C22" s="585" t="s">
        <v>98</v>
      </c>
      <c r="D22" s="583">
        <v>13</v>
      </c>
      <c r="E22" s="583">
        <v>79</v>
      </c>
      <c r="F22" s="583">
        <v>14</v>
      </c>
      <c r="G22" s="583">
        <v>1</v>
      </c>
      <c r="H22" s="583">
        <v>88</v>
      </c>
      <c r="I22" s="583">
        <v>391</v>
      </c>
      <c r="J22" s="583">
        <v>261</v>
      </c>
      <c r="K22" s="583">
        <v>26</v>
      </c>
      <c r="L22" s="583">
        <v>24</v>
      </c>
      <c r="M22" s="583">
        <v>50</v>
      </c>
      <c r="N22" s="584"/>
      <c r="O22" s="583">
        <v>576</v>
      </c>
      <c r="P22" s="583">
        <v>1</v>
      </c>
      <c r="Q22" s="583">
        <v>109</v>
      </c>
      <c r="R22" s="583">
        <v>34</v>
      </c>
      <c r="S22" s="583">
        <v>5</v>
      </c>
      <c r="T22" s="583">
        <v>478</v>
      </c>
      <c r="U22" s="583">
        <v>673</v>
      </c>
      <c r="V22" s="583">
        <v>184</v>
      </c>
      <c r="W22" s="583">
        <v>253</v>
      </c>
      <c r="X22" s="583">
        <v>493</v>
      </c>
      <c r="Y22" s="583">
        <v>556</v>
      </c>
      <c r="Z22" s="583">
        <v>890</v>
      </c>
      <c r="AA22" s="583">
        <v>1619</v>
      </c>
      <c r="AB22" s="583">
        <v>287</v>
      </c>
      <c r="AC22" s="583">
        <v>509</v>
      </c>
      <c r="AD22" s="583">
        <v>664</v>
      </c>
      <c r="AE22" s="583">
        <v>850</v>
      </c>
      <c r="AF22" s="583">
        <v>488</v>
      </c>
      <c r="AG22" s="583">
        <v>891</v>
      </c>
      <c r="AH22" s="583">
        <v>327</v>
      </c>
      <c r="AI22" s="583">
        <v>294</v>
      </c>
      <c r="AJ22" s="583">
        <v>435</v>
      </c>
      <c r="AK22" s="583">
        <v>614</v>
      </c>
      <c r="AL22" s="583">
        <v>84</v>
      </c>
      <c r="AM22" s="583">
        <v>209</v>
      </c>
      <c r="AN22" s="583">
        <v>14</v>
      </c>
    </row>
    <row r="23" spans="1:40" ht="16.5" customHeight="1">
      <c r="A23" s="1352" t="s">
        <v>48</v>
      </c>
      <c r="B23" s="1352"/>
      <c r="C23" s="67" t="s">
        <v>176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  <c r="AI23" s="59">
        <v>150224995.54600003</v>
      </c>
      <c r="AJ23" s="59">
        <v>385058165.94800001</v>
      </c>
      <c r="AK23" s="59">
        <v>242468968.11100003</v>
      </c>
      <c r="AL23" s="59">
        <v>241697206.68700001</v>
      </c>
      <c r="AM23" s="59">
        <v>168940433.92300001</v>
      </c>
      <c r="AN23" s="59">
        <v>105332947.61700001</v>
      </c>
    </row>
    <row r="24" spans="1:40" ht="16.5" customHeight="1">
      <c r="A24" s="1352"/>
      <c r="B24" s="1352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  <c r="AI24" s="59">
        <v>1360353.5202073259</v>
      </c>
      <c r="AJ24" s="59">
        <v>4125863.5363923809</v>
      </c>
      <c r="AK24" s="59">
        <v>3040295.8503389633</v>
      </c>
      <c r="AL24" s="59">
        <v>2235771.4701537527</v>
      </c>
      <c r="AM24" s="59">
        <v>1259891.4058187888</v>
      </c>
      <c r="AN24" s="59">
        <v>833169.16199165792</v>
      </c>
    </row>
    <row r="25" spans="1:40" ht="16.5" customHeight="1">
      <c r="A25" s="1352"/>
      <c r="B25" s="1352"/>
      <c r="C25" s="67" t="s">
        <v>178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  <c r="AI25" s="59">
        <v>20127631</v>
      </c>
      <c r="AJ25" s="59">
        <v>68776606</v>
      </c>
      <c r="AK25" s="59">
        <v>49432736</v>
      </c>
      <c r="AL25" s="59">
        <v>32646104</v>
      </c>
      <c r="AM25" s="59">
        <v>20711449</v>
      </c>
      <c r="AN25" s="59">
        <v>7282660</v>
      </c>
    </row>
    <row r="26" spans="1:40" ht="16.5" customHeight="1">
      <c r="A26" s="1339" t="s">
        <v>170</v>
      </c>
      <c r="B26" s="1339"/>
      <c r="C26" s="586" t="s">
        <v>176</v>
      </c>
      <c r="D26" s="587">
        <v>807970.29399999999</v>
      </c>
      <c r="E26" s="587">
        <v>1325727.3786363637</v>
      </c>
      <c r="F26" s="587">
        <v>1778248.3103888889</v>
      </c>
      <c r="G26" s="587">
        <v>2057808.3979047618</v>
      </c>
      <c r="H26" s="587">
        <v>2873264.7535000001</v>
      </c>
      <c r="I26" s="587">
        <v>4079504.7741999999</v>
      </c>
      <c r="J26" s="587">
        <v>5262816.2706363639</v>
      </c>
      <c r="K26" s="587">
        <v>3061073.2259500003</v>
      </c>
      <c r="L26" s="587">
        <v>2299050.1806842103</v>
      </c>
      <c r="M26" s="587">
        <v>3269643.8741363641</v>
      </c>
      <c r="N26" s="587">
        <v>2505146.0809499999</v>
      </c>
      <c r="O26" s="587">
        <v>3619177.9950500005</v>
      </c>
      <c r="P26" s="587">
        <v>5100733.6318125008</v>
      </c>
      <c r="Q26" s="587">
        <v>6691170.8984999992</v>
      </c>
      <c r="R26" s="587">
        <v>6946304.0530555556</v>
      </c>
      <c r="S26" s="587">
        <v>4736414.3352727285</v>
      </c>
      <c r="T26" s="587">
        <v>4658356.1642499994</v>
      </c>
      <c r="U26" s="587">
        <v>6605906.4091999996</v>
      </c>
      <c r="V26" s="587">
        <v>6353284.9285238096</v>
      </c>
      <c r="W26" s="587">
        <v>4255173.9931111122</v>
      </c>
      <c r="X26" s="587">
        <v>5482612.7349523809</v>
      </c>
      <c r="Y26" s="587">
        <v>7365994.5240000002</v>
      </c>
      <c r="Z26" s="587">
        <v>9462477.749599997</v>
      </c>
      <c r="AA26" s="587">
        <v>8921462.6566315796</v>
      </c>
      <c r="AB26" s="587">
        <v>10847246.672352942</v>
      </c>
      <c r="AC26" s="587">
        <v>11940822.053739132</v>
      </c>
      <c r="AD26" s="587">
        <v>12047943.855764706</v>
      </c>
      <c r="AE26" s="587">
        <v>12923003.711565221</v>
      </c>
      <c r="AF26" s="587">
        <v>12581394.5867</v>
      </c>
      <c r="AG26" s="587">
        <v>10034638.713952381</v>
      </c>
      <c r="AH26" s="587">
        <v>10198274.386523809</v>
      </c>
      <c r="AI26" s="587">
        <v>8345833.0858888905</v>
      </c>
      <c r="AJ26" s="587">
        <v>17502643.906727273</v>
      </c>
      <c r="AK26" s="587">
        <v>11546141.33861905</v>
      </c>
      <c r="AL26" s="587">
        <v>12084860.334350001</v>
      </c>
      <c r="AM26" s="587">
        <v>8447021.6961500011</v>
      </c>
      <c r="AN26" s="587">
        <v>5851830.4231666671</v>
      </c>
    </row>
    <row r="27" spans="1:40" ht="16.5" customHeight="1">
      <c r="A27" s="1339"/>
      <c r="B27" s="1339"/>
      <c r="C27" s="586" t="s">
        <v>31</v>
      </c>
      <c r="D27" s="587">
        <v>1439.7004697726666</v>
      </c>
      <c r="E27" s="587">
        <v>2580.1939206222273</v>
      </c>
      <c r="F27" s="587">
        <v>3971.0396618582217</v>
      </c>
      <c r="G27" s="587">
        <v>4943.4058935940948</v>
      </c>
      <c r="H27" s="587">
        <v>7608.0015389576374</v>
      </c>
      <c r="I27" s="587">
        <v>10886.15346213295</v>
      </c>
      <c r="J27" s="587">
        <v>17217.893191099181</v>
      </c>
      <c r="K27" s="587">
        <v>9520.858723470501</v>
      </c>
      <c r="L27" s="587">
        <v>6341.1838307094731</v>
      </c>
      <c r="M27" s="587">
        <v>8205.0967601145894</v>
      </c>
      <c r="N27" s="587">
        <v>6641.184349464902</v>
      </c>
      <c r="O27" s="587">
        <v>11208.70698054865</v>
      </c>
      <c r="P27" s="587">
        <v>12531.095737034062</v>
      </c>
      <c r="Q27" s="587">
        <v>17556.141917959361</v>
      </c>
      <c r="R27" s="587">
        <v>19633.466450966556</v>
      </c>
      <c r="S27" s="587">
        <v>16494.49482712214</v>
      </c>
      <c r="T27" s="587">
        <v>16686.1561640295</v>
      </c>
      <c r="U27" s="587">
        <v>24332.529232026402</v>
      </c>
      <c r="V27" s="587">
        <v>26256.19305016438</v>
      </c>
      <c r="W27" s="587">
        <v>16851.68949924433</v>
      </c>
      <c r="X27" s="587">
        <v>28223.711321603951</v>
      </c>
      <c r="Y27" s="587">
        <v>39195.783725262234</v>
      </c>
      <c r="Z27" s="587">
        <v>56034.412472708304</v>
      </c>
      <c r="AA27" s="587">
        <v>68575.570637980898</v>
      </c>
      <c r="AB27" s="587">
        <v>87680.237294081948</v>
      </c>
      <c r="AC27" s="587">
        <v>146250.18836603503</v>
      </c>
      <c r="AD27" s="587">
        <v>140520.08125061097</v>
      </c>
      <c r="AE27" s="587">
        <v>222341.81854763202</v>
      </c>
      <c r="AF27" s="587">
        <v>222500.31749235201</v>
      </c>
      <c r="AG27" s="587">
        <v>130279.80109858149</v>
      </c>
      <c r="AH27" s="587">
        <v>110372.64765589908</v>
      </c>
      <c r="AI27" s="587">
        <v>75575.195567073664</v>
      </c>
      <c r="AJ27" s="587">
        <v>187539.25165419912</v>
      </c>
      <c r="AK27" s="587">
        <v>144775.99287328398</v>
      </c>
      <c r="AL27" s="587">
        <v>111788.57350768763</v>
      </c>
      <c r="AM27" s="587">
        <v>62994.570290939439</v>
      </c>
      <c r="AN27" s="587">
        <v>46287.17566620322</v>
      </c>
    </row>
    <row r="28" spans="1:40" ht="16.5" customHeight="1">
      <c r="A28" s="1339"/>
      <c r="B28" s="1339"/>
      <c r="C28" s="586" t="s">
        <v>178</v>
      </c>
      <c r="D28" s="587">
        <v>73079.333333333328</v>
      </c>
      <c r="E28" s="587">
        <v>70305.590909090912</v>
      </c>
      <c r="F28" s="587">
        <v>117869</v>
      </c>
      <c r="G28" s="587">
        <v>166965.04761904763</v>
      </c>
      <c r="H28" s="587">
        <v>173087.09090909091</v>
      </c>
      <c r="I28" s="587">
        <v>287170.5</v>
      </c>
      <c r="J28" s="587">
        <v>357813.40909090912</v>
      </c>
      <c r="K28" s="587">
        <v>281809.45</v>
      </c>
      <c r="L28" s="587">
        <v>275636.05263157893</v>
      </c>
      <c r="M28" s="587">
        <v>270189.63636363635</v>
      </c>
      <c r="N28" s="587">
        <v>315542.7</v>
      </c>
      <c r="O28" s="587">
        <v>356201.35</v>
      </c>
      <c r="P28" s="587">
        <v>416098.4375</v>
      </c>
      <c r="Q28" s="587">
        <v>522508</v>
      </c>
      <c r="R28" s="587">
        <v>531369.11111111112</v>
      </c>
      <c r="S28" s="587">
        <v>562322.90909090906</v>
      </c>
      <c r="T28" s="587">
        <v>577606.85</v>
      </c>
      <c r="U28" s="587">
        <v>706720.8</v>
      </c>
      <c r="V28" s="587">
        <v>811481.90476190473</v>
      </c>
      <c r="W28" s="587">
        <v>569887</v>
      </c>
      <c r="X28" s="587">
        <v>772403</v>
      </c>
      <c r="Y28" s="587">
        <v>802740.38095238095</v>
      </c>
      <c r="Z28" s="587">
        <v>1431058.1</v>
      </c>
      <c r="AA28" s="587">
        <v>1689252.7894736843</v>
      </c>
      <c r="AB28" s="587">
        <v>1879662.705882353</v>
      </c>
      <c r="AC28" s="587">
        <v>2160674.086956522</v>
      </c>
      <c r="AD28" s="587">
        <v>2112862.3529411764</v>
      </c>
      <c r="AE28" s="587">
        <v>3202401.1739130435</v>
      </c>
      <c r="AF28" s="587">
        <v>4540982.45</v>
      </c>
      <c r="AG28" s="587">
        <v>2182586.0476190476</v>
      </c>
      <c r="AH28" s="587">
        <v>1905953</v>
      </c>
      <c r="AI28" s="587">
        <v>1118201.7222222222</v>
      </c>
      <c r="AJ28" s="587">
        <v>3126209.3636363638</v>
      </c>
      <c r="AK28" s="587">
        <v>2353939.8095238097</v>
      </c>
      <c r="AL28" s="587">
        <v>1632305.2</v>
      </c>
      <c r="AM28" s="587">
        <v>1035572.45</v>
      </c>
      <c r="AN28" s="587">
        <v>404592.22222222225</v>
      </c>
    </row>
    <row r="29" spans="1:40" ht="16.5" customHeight="1">
      <c r="C29" s="68" t="s">
        <v>334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  <c r="AI29" s="31">
        <v>18</v>
      </c>
      <c r="AJ29" s="31">
        <v>22</v>
      </c>
      <c r="AK29" s="31">
        <v>21</v>
      </c>
      <c r="AL29" s="31">
        <v>20</v>
      </c>
      <c r="AM29" s="31">
        <v>20</v>
      </c>
      <c r="AN29" s="31">
        <v>18</v>
      </c>
    </row>
    <row r="31" spans="1:40" ht="17.25">
      <c r="C31" s="586" t="s">
        <v>17</v>
      </c>
      <c r="D31" s="587">
        <v>16718.456036632</v>
      </c>
      <c r="E31" s="587">
        <v>47740.838279779004</v>
      </c>
      <c r="F31" s="587">
        <v>57719.614319715001</v>
      </c>
      <c r="G31" s="587">
        <v>83880.320988230989</v>
      </c>
      <c r="H31" s="587">
        <v>133200.848401922</v>
      </c>
      <c r="I31" s="587">
        <v>167533.34718428299</v>
      </c>
      <c r="J31" s="587">
        <v>294768.88074737601</v>
      </c>
      <c r="K31" s="587">
        <v>140913.52187873999</v>
      </c>
      <c r="L31" s="587">
        <v>75746.759557614001</v>
      </c>
      <c r="M31" s="587">
        <v>132944.366965583</v>
      </c>
      <c r="N31" s="587">
        <v>90773.178102725011</v>
      </c>
      <c r="O31" s="587">
        <v>165435.48945161799</v>
      </c>
      <c r="P31" s="587">
        <v>150238.49136423101</v>
      </c>
      <c r="Q31" s="587">
        <v>279418.82120359398</v>
      </c>
      <c r="R31" s="587">
        <v>245602.59210827301</v>
      </c>
      <c r="S31" s="587">
        <v>245602.59210827301</v>
      </c>
      <c r="T31" s="587">
        <v>245602.59210827301</v>
      </c>
      <c r="U31" s="587">
        <v>245602.59210827301</v>
      </c>
      <c r="V31" s="587">
        <v>245602.59210827301</v>
      </c>
      <c r="W31" s="587">
        <v>245602.59210827301</v>
      </c>
      <c r="X31" s="587">
        <v>245602.59210827301</v>
      </c>
      <c r="Y31" s="587">
        <v>245602.59210827301</v>
      </c>
      <c r="Z31" s="587">
        <v>245602.59210827301</v>
      </c>
      <c r="AA31" s="587">
        <v>245602.59210827301</v>
      </c>
      <c r="AB31" s="587">
        <v>245602.59210827301</v>
      </c>
      <c r="AC31" s="587">
        <v>245602.59210827301</v>
      </c>
      <c r="AD31" s="587">
        <v>245602.59210827301</v>
      </c>
      <c r="AE31" s="587">
        <v>245602.59210827301</v>
      </c>
      <c r="AF31" s="587">
        <v>245602.59210827301</v>
      </c>
      <c r="AG31" s="587">
        <v>245602.59210827301</v>
      </c>
      <c r="AH31" s="587">
        <v>245602.59210827301</v>
      </c>
      <c r="AI31" s="587">
        <v>245602.59210827301</v>
      </c>
      <c r="AJ31" s="587">
        <v>245602.59210827301</v>
      </c>
      <c r="AK31" s="587">
        <v>245602.59210827301</v>
      </c>
      <c r="AL31" s="587">
        <v>245602.59210827301</v>
      </c>
      <c r="AM31" s="587">
        <v>245602.59210827301</v>
      </c>
      <c r="AN31" s="587">
        <v>245602.59210827301</v>
      </c>
    </row>
    <row r="32" spans="1:40" ht="17.25">
      <c r="C32" s="585" t="s">
        <v>18</v>
      </c>
      <c r="D32" s="583">
        <v>4877.0510099579997</v>
      </c>
      <c r="E32" s="583">
        <v>9023.4279739100002</v>
      </c>
      <c r="F32" s="583">
        <v>13759.099593732999</v>
      </c>
      <c r="G32" s="583">
        <v>19931.202777244998</v>
      </c>
      <c r="H32" s="583">
        <v>34175.185455146006</v>
      </c>
      <c r="I32" s="583">
        <v>50189.722058375999</v>
      </c>
      <c r="J32" s="583">
        <v>84024.769456806011</v>
      </c>
      <c r="K32" s="583">
        <v>49503.652590669997</v>
      </c>
      <c r="L32" s="583">
        <v>44735.733225865995</v>
      </c>
      <c r="M32" s="583">
        <v>47567.761756937995</v>
      </c>
      <c r="N32" s="583">
        <v>42050.508886572999</v>
      </c>
      <c r="O32" s="583">
        <v>58738.650159355006</v>
      </c>
      <c r="P32" s="583">
        <v>50259.040428314001</v>
      </c>
      <c r="Q32" s="583">
        <v>106816.30099151199</v>
      </c>
      <c r="R32" s="583">
        <v>107799.804009125</v>
      </c>
      <c r="S32" s="583">
        <v>107799.804009125</v>
      </c>
      <c r="T32" s="583">
        <v>107799.804009125</v>
      </c>
      <c r="U32" s="583">
        <v>107799.804009125</v>
      </c>
      <c r="V32" s="583">
        <v>107799.804009125</v>
      </c>
      <c r="W32" s="583">
        <v>107799.804009125</v>
      </c>
      <c r="X32" s="583">
        <v>107799.804009125</v>
      </c>
      <c r="Y32" s="583">
        <v>107799.804009125</v>
      </c>
      <c r="Z32" s="583">
        <v>107799.804009125</v>
      </c>
      <c r="AA32" s="583">
        <v>107799.804009125</v>
      </c>
      <c r="AB32" s="583">
        <v>107799.804009125</v>
      </c>
      <c r="AC32" s="583">
        <v>107799.804009125</v>
      </c>
      <c r="AD32" s="583">
        <v>107799.804009125</v>
      </c>
      <c r="AE32" s="583">
        <v>107799.804009125</v>
      </c>
      <c r="AF32" s="583">
        <v>107799.804009125</v>
      </c>
      <c r="AG32" s="583">
        <v>107799.804009125</v>
      </c>
      <c r="AH32" s="583">
        <v>107799.804009125</v>
      </c>
      <c r="AI32" s="583">
        <v>107799.804009125</v>
      </c>
      <c r="AJ32" s="583">
        <v>107799.804009125</v>
      </c>
      <c r="AK32" s="583">
        <v>107799.804009125</v>
      </c>
      <c r="AL32" s="583">
        <v>107799.804009125</v>
      </c>
      <c r="AM32" s="583">
        <v>107799.804009125</v>
      </c>
      <c r="AN32" s="583">
        <v>107799.804009125</v>
      </c>
    </row>
    <row r="33" spans="1:40" ht="17.25">
      <c r="C33" s="588" t="s">
        <v>48</v>
      </c>
      <c r="D33" s="589">
        <v>21595.507046589999</v>
      </c>
      <c r="E33" s="589">
        <v>56764.266253689006</v>
      </c>
      <c r="F33" s="589">
        <v>71478.713913447995</v>
      </c>
      <c r="G33" s="589">
        <v>103811.52376547598</v>
      </c>
      <c r="H33" s="589">
        <v>167376.03385706802</v>
      </c>
      <c r="I33" s="589">
        <v>217723.069242659</v>
      </c>
      <c r="J33" s="589">
        <v>378793.65020418202</v>
      </c>
      <c r="K33" s="589">
        <v>190417.17446940998</v>
      </c>
      <c r="L33" s="589">
        <v>120482.49278348</v>
      </c>
      <c r="M33" s="589">
        <v>180512.12872252101</v>
      </c>
      <c r="N33" s="589">
        <v>132823.686989298</v>
      </c>
      <c r="O33" s="589">
        <v>224174.13961097301</v>
      </c>
      <c r="P33" s="589">
        <v>200497.53179254502</v>
      </c>
      <c r="Q33" s="589">
        <v>386235.122195106</v>
      </c>
      <c r="R33" s="589">
        <v>353402.39611739799</v>
      </c>
      <c r="S33" s="589">
        <v>353402.39611739799</v>
      </c>
      <c r="T33" s="589">
        <v>353402.39611739799</v>
      </c>
      <c r="U33" s="589">
        <v>353402.39611739799</v>
      </c>
      <c r="V33" s="589">
        <v>353402.39611739799</v>
      </c>
      <c r="W33" s="589">
        <v>353402.39611739799</v>
      </c>
      <c r="X33" s="589">
        <v>353402.39611739799</v>
      </c>
      <c r="Y33" s="589">
        <v>353402.39611739799</v>
      </c>
      <c r="Z33" s="589">
        <v>353402.39611739799</v>
      </c>
      <c r="AA33" s="589">
        <v>353402.39611739799</v>
      </c>
      <c r="AB33" s="589">
        <v>353402.39611739799</v>
      </c>
      <c r="AC33" s="589">
        <v>353402.39611739799</v>
      </c>
      <c r="AD33" s="589">
        <v>353402.39611739799</v>
      </c>
      <c r="AE33" s="589">
        <v>353402.39611739799</v>
      </c>
      <c r="AF33" s="589">
        <v>353402.39611739799</v>
      </c>
      <c r="AG33" s="589">
        <v>353402.39611739799</v>
      </c>
      <c r="AH33" s="589">
        <v>353402.39611739799</v>
      </c>
      <c r="AI33" s="589">
        <v>353402.39611739799</v>
      </c>
      <c r="AJ33" s="589">
        <v>353402.39611739799</v>
      </c>
      <c r="AK33" s="589">
        <v>353402.39611739799</v>
      </c>
      <c r="AL33" s="589">
        <v>353402.39611739799</v>
      </c>
      <c r="AM33" s="589">
        <v>353402.39611739799</v>
      </c>
      <c r="AN33" s="589">
        <v>353402.39611739799</v>
      </c>
    </row>
    <row r="35" spans="1:40" ht="24" customHeight="1">
      <c r="B35" s="12" t="s">
        <v>1485</v>
      </c>
      <c r="C35" s="66" t="s">
        <v>1656</v>
      </c>
      <c r="D35" s="13" t="s">
        <v>1952</v>
      </c>
      <c r="E35" s="13" t="s">
        <v>2061</v>
      </c>
      <c r="F35" s="13" t="s">
        <v>2126</v>
      </c>
      <c r="G35" s="13" t="s">
        <v>2166</v>
      </c>
      <c r="H35" s="13" t="s">
        <v>2243</v>
      </c>
      <c r="I35" s="13" t="s">
        <v>2292</v>
      </c>
      <c r="J35" s="13" t="s">
        <v>2352</v>
      </c>
      <c r="K35" s="13" t="s">
        <v>2408</v>
      </c>
      <c r="L35" s="13" t="s">
        <v>2458</v>
      </c>
      <c r="M35" s="13" t="s">
        <v>2569</v>
      </c>
      <c r="N35" s="13" t="s">
        <v>2636</v>
      </c>
      <c r="O35" s="13" t="s">
        <v>2896</v>
      </c>
      <c r="P35" s="13" t="s">
        <v>3053</v>
      </c>
    </row>
    <row r="36" spans="1:40" ht="17.25">
      <c r="C36" s="586" t="s">
        <v>17</v>
      </c>
      <c r="D36" s="587">
        <v>983714.333984536</v>
      </c>
      <c r="E36" s="587">
        <v>2411951.8693916798</v>
      </c>
      <c r="F36" s="587">
        <v>1653621.611315554</v>
      </c>
      <c r="G36" s="587">
        <v>3745248.4106649002</v>
      </c>
      <c r="H36" s="587">
        <v>3343361.0166321704</v>
      </c>
      <c r="I36" s="587">
        <v>2068789.0151922661</v>
      </c>
      <c r="J36" s="587">
        <v>1653573.9516427498</v>
      </c>
      <c r="K36" s="587">
        <v>995360.574807517</v>
      </c>
      <c r="L36" s="587">
        <v>3030301.5433634701</v>
      </c>
      <c r="M36" s="587">
        <v>2046001.64703625</v>
      </c>
      <c r="N36" s="587">
        <v>1596774.26454246</v>
      </c>
      <c r="O36" s="587">
        <v>962486.0882549549</v>
      </c>
      <c r="P36" s="587">
        <v>718191.26353661995</v>
      </c>
    </row>
    <row r="37" spans="1:40" ht="17.25">
      <c r="C37" s="585" t="s">
        <v>18</v>
      </c>
      <c r="D37" s="583">
        <v>506849.70001485699</v>
      </c>
      <c r="E37" s="583">
        <v>951849.59742712602</v>
      </c>
      <c r="F37" s="583">
        <v>735219.76994483196</v>
      </c>
      <c r="G37" s="583">
        <v>1368613.4159306372</v>
      </c>
      <c r="H37" s="583">
        <v>1106645.3332148688</v>
      </c>
      <c r="I37" s="583">
        <v>667086.80787794595</v>
      </c>
      <c r="J37" s="583">
        <v>664251.64913113101</v>
      </c>
      <c r="K37" s="583">
        <v>364992.94539980899</v>
      </c>
      <c r="L37" s="583">
        <v>1095561.9930289108</v>
      </c>
      <c r="M37" s="583">
        <v>994294.20330271299</v>
      </c>
      <c r="N37" s="583">
        <v>638997.20561129297</v>
      </c>
      <c r="O37" s="583">
        <v>297405.31756383396</v>
      </c>
      <c r="P37" s="583">
        <v>114977.898455038</v>
      </c>
    </row>
    <row r="38" spans="1:40" ht="17.25">
      <c r="C38" s="588" t="s">
        <v>48</v>
      </c>
      <c r="D38" s="589">
        <v>1490564.0339993932</v>
      </c>
      <c r="E38" s="589">
        <v>3363801.4668188058</v>
      </c>
      <c r="F38" s="589">
        <v>2388841.3812603862</v>
      </c>
      <c r="G38" s="589">
        <v>5113861.8265955364</v>
      </c>
      <c r="H38" s="589">
        <v>4450006.3498470401</v>
      </c>
      <c r="I38" s="589">
        <v>2735875.8230702113</v>
      </c>
      <c r="J38" s="589">
        <v>2317825.6007738807</v>
      </c>
      <c r="K38" s="589">
        <v>1360353.5202073259</v>
      </c>
      <c r="L38" s="589">
        <v>4125863.5363923809</v>
      </c>
      <c r="M38" s="589">
        <v>3040295.8503389633</v>
      </c>
      <c r="N38" s="589">
        <v>2235771.4701537527</v>
      </c>
      <c r="O38" s="589">
        <v>1259891.4058187888</v>
      </c>
      <c r="P38" s="589">
        <v>833169.16199165792</v>
      </c>
    </row>
    <row r="40" spans="1:40" ht="15" thickBot="1"/>
    <row r="41" spans="1:40" ht="19.5" thickBot="1">
      <c r="A41" s="1346"/>
      <c r="B41" s="1295" t="s">
        <v>19</v>
      </c>
      <c r="C41" s="1295" t="s">
        <v>1656</v>
      </c>
      <c r="D41" s="1282" t="s">
        <v>228</v>
      </c>
      <c r="E41" s="1282"/>
      <c r="F41" s="1353"/>
      <c r="G41" s="396" t="s">
        <v>1648</v>
      </c>
      <c r="H41" s="1282" t="s">
        <v>229</v>
      </c>
      <c r="I41" s="1353"/>
    </row>
    <row r="42" spans="1:40" ht="15.75" customHeight="1">
      <c r="A42" s="1347"/>
      <c r="B42" s="1348"/>
      <c r="C42" s="1348"/>
      <c r="D42" s="395" t="s">
        <v>3057</v>
      </c>
      <c r="E42" s="394" t="s">
        <v>3094</v>
      </c>
      <c r="F42" s="394" t="s">
        <v>3058</v>
      </c>
      <c r="G42" s="393" t="s">
        <v>3059</v>
      </c>
      <c r="H42" s="393" t="s">
        <v>230</v>
      </c>
      <c r="I42" s="392" t="s">
        <v>331</v>
      </c>
    </row>
    <row r="43" spans="1:40" ht="16.5" customHeight="1">
      <c r="A43" s="1350" t="s">
        <v>1984</v>
      </c>
      <c r="B43" s="1323" t="s">
        <v>17</v>
      </c>
      <c r="C43" s="574" t="s">
        <v>94</v>
      </c>
      <c r="D43" s="568">
        <v>36907711.531999998</v>
      </c>
      <c r="E43" s="568">
        <v>54755322.718000002</v>
      </c>
      <c r="F43" s="568">
        <v>72310765.878000006</v>
      </c>
      <c r="G43" s="581">
        <v>36907711.531999998</v>
      </c>
      <c r="H43" s="577">
        <v>-0.32595207735179443</v>
      </c>
      <c r="I43" s="578">
        <v>-0.48959589787405522</v>
      </c>
    </row>
    <row r="44" spans="1:40" ht="16.5" customHeight="1">
      <c r="A44" s="1350"/>
      <c r="B44" s="1323"/>
      <c r="C44" s="579" t="s">
        <v>95</v>
      </c>
      <c r="D44" s="580">
        <v>58757080.252999999</v>
      </c>
      <c r="E44" s="580">
        <v>81711589.121000007</v>
      </c>
      <c r="F44" s="580">
        <v>45745624.891000003</v>
      </c>
      <c r="G44" s="581">
        <v>58757080.252999999</v>
      </c>
      <c r="H44" s="577">
        <v>-0.28092109228237572</v>
      </c>
      <c r="I44" s="578">
        <v>0.28443059621554911</v>
      </c>
    </row>
    <row r="45" spans="1:40" ht="16.5" customHeight="1">
      <c r="A45" s="1350"/>
      <c r="B45" s="1325" t="s">
        <v>18</v>
      </c>
      <c r="C45" s="187" t="s">
        <v>94</v>
      </c>
      <c r="D45" s="573">
        <v>2550402.6060000001</v>
      </c>
      <c r="E45" s="360">
        <v>6093096.7910000002</v>
      </c>
      <c r="F45" s="573">
        <v>6387375.8789999997</v>
      </c>
      <c r="G45" s="388">
        <v>2550402.6060000001</v>
      </c>
      <c r="H45" s="387">
        <v>-0.58142752470842862</v>
      </c>
      <c r="I45" s="391">
        <v>-0.60071198966307149</v>
      </c>
    </row>
    <row r="46" spans="1:40" ht="16.5" customHeight="1">
      <c r="A46" s="1350"/>
      <c r="B46" s="1325"/>
      <c r="C46" s="187" t="s">
        <v>95</v>
      </c>
      <c r="D46" s="360">
        <v>3908420.7080000001</v>
      </c>
      <c r="E46" s="360">
        <v>7079352.9639999997</v>
      </c>
      <c r="F46" s="360">
        <v>23499405.75</v>
      </c>
      <c r="G46" s="388">
        <v>3908420.7080000001</v>
      </c>
      <c r="H46" s="387">
        <v>-0.44791272198530818</v>
      </c>
      <c r="I46" s="391">
        <v>-0.83368001941921444</v>
      </c>
    </row>
    <row r="47" spans="1:40" ht="16.5" customHeight="1">
      <c r="A47" s="1350"/>
      <c r="B47" s="1325"/>
      <c r="C47" s="187" t="s">
        <v>177</v>
      </c>
      <c r="D47" s="360" t="s">
        <v>332</v>
      </c>
      <c r="E47" s="360" t="s">
        <v>332</v>
      </c>
      <c r="F47" s="360" t="s">
        <v>332</v>
      </c>
      <c r="G47" s="388">
        <v>0</v>
      </c>
      <c r="H47" s="387" t="s">
        <v>332</v>
      </c>
      <c r="I47" s="391" t="s">
        <v>332</v>
      </c>
    </row>
    <row r="48" spans="1:40" ht="16.5" customHeight="1">
      <c r="A48" s="1350"/>
      <c r="B48" s="1325"/>
      <c r="C48" s="187" t="s">
        <v>96</v>
      </c>
      <c r="D48" s="360">
        <v>3208652.5180000002</v>
      </c>
      <c r="E48" s="360">
        <v>19285950.866</v>
      </c>
      <c r="F48" s="360">
        <v>36449075.475000001</v>
      </c>
      <c r="G48" s="388">
        <v>3208652.5180000002</v>
      </c>
      <c r="H48" s="387">
        <v>-0.83362746590541892</v>
      </c>
      <c r="I48" s="391">
        <v>-0.91196889149628013</v>
      </c>
    </row>
    <row r="49" spans="1:9" ht="17.25" customHeight="1" thickBot="1">
      <c r="A49" s="1351"/>
      <c r="B49" s="1327"/>
      <c r="C49" s="188" t="s">
        <v>98</v>
      </c>
      <c r="D49" s="356">
        <v>680</v>
      </c>
      <c r="E49" s="356">
        <v>15121.463</v>
      </c>
      <c r="F49" s="356">
        <v>10945.557000000001</v>
      </c>
      <c r="G49" s="385">
        <v>680</v>
      </c>
      <c r="H49" s="384">
        <v>-0.95503080621233538</v>
      </c>
      <c r="I49" s="390">
        <v>-0.93787433567793765</v>
      </c>
    </row>
    <row r="50" spans="1:9" ht="16.5" customHeight="1">
      <c r="A50" s="1349" t="s">
        <v>1985</v>
      </c>
      <c r="B50" s="1322" t="s">
        <v>17</v>
      </c>
      <c r="C50" s="574" t="s">
        <v>94</v>
      </c>
      <c r="D50" s="575">
        <v>362244.22337017802</v>
      </c>
      <c r="E50" s="568">
        <v>408659.36880981497</v>
      </c>
      <c r="F50" s="575">
        <v>446766.42766968999</v>
      </c>
      <c r="G50" s="576">
        <v>362244.22337017802</v>
      </c>
      <c r="H50" s="577">
        <v>-0.11357905625611142</v>
      </c>
      <c r="I50" s="578">
        <v>-0.18918656162320724</v>
      </c>
    </row>
    <row r="51" spans="1:9" ht="16.5" customHeight="1">
      <c r="A51" s="1350"/>
      <c r="B51" s="1323"/>
      <c r="C51" s="579" t="s">
        <v>95</v>
      </c>
      <c r="D51" s="580">
        <v>355947.04016644199</v>
      </c>
      <c r="E51" s="580">
        <v>553826.71944513998</v>
      </c>
      <c r="F51" s="580">
        <v>536947.90631484601</v>
      </c>
      <c r="G51" s="581">
        <v>355947.04016644199</v>
      </c>
      <c r="H51" s="577">
        <v>-0.35729529170594521</v>
      </c>
      <c r="I51" s="578">
        <v>-0.33709204192756814</v>
      </c>
    </row>
    <row r="52" spans="1:9" ht="16.5" customHeight="1">
      <c r="A52" s="1350"/>
      <c r="B52" s="1325" t="s">
        <v>18</v>
      </c>
      <c r="C52" s="187" t="s">
        <v>94</v>
      </c>
      <c r="D52" s="573">
        <v>29537.29878587</v>
      </c>
      <c r="E52" s="360">
        <v>101081.35606601099</v>
      </c>
      <c r="F52" s="573">
        <v>82288.195909924005</v>
      </c>
      <c r="G52" s="388">
        <v>29537.29878587</v>
      </c>
      <c r="H52" s="387">
        <v>-0.70778687647818339</v>
      </c>
      <c r="I52" s="386">
        <v>-0.64105059712084678</v>
      </c>
    </row>
    <row r="53" spans="1:9" ht="16.5" customHeight="1">
      <c r="A53" s="1350"/>
      <c r="B53" s="1325"/>
      <c r="C53" s="187" t="s">
        <v>95</v>
      </c>
      <c r="D53" s="360">
        <v>47051.572099126999</v>
      </c>
      <c r="E53" s="360">
        <v>101279.766994263</v>
      </c>
      <c r="F53" s="360">
        <v>286046.73243686598</v>
      </c>
      <c r="G53" s="388">
        <v>47051.572099126999</v>
      </c>
      <c r="H53" s="387">
        <v>-0.53542969641910565</v>
      </c>
      <c r="I53" s="386">
        <v>-0.83551089118100008</v>
      </c>
    </row>
    <row r="54" spans="1:9" ht="16.5" customHeight="1">
      <c r="A54" s="1350"/>
      <c r="B54" s="1325"/>
      <c r="C54" s="187" t="s">
        <v>177</v>
      </c>
      <c r="D54" s="360" t="s">
        <v>332</v>
      </c>
      <c r="E54" s="360" t="s">
        <v>332</v>
      </c>
      <c r="F54" s="361" t="s">
        <v>332</v>
      </c>
      <c r="G54" s="389">
        <v>0</v>
      </c>
      <c r="H54" s="387" t="s">
        <v>332</v>
      </c>
      <c r="I54" s="386" t="s">
        <v>332</v>
      </c>
    </row>
    <row r="55" spans="1:9" ht="16.5" customHeight="1">
      <c r="A55" s="1350"/>
      <c r="B55" s="1325"/>
      <c r="C55" s="187" t="s">
        <v>96</v>
      </c>
      <c r="D55" s="360">
        <v>38383.155770040998</v>
      </c>
      <c r="E55" s="360">
        <v>94737.042939448002</v>
      </c>
      <c r="F55" s="360">
        <v>138379.502466523</v>
      </c>
      <c r="G55" s="388">
        <v>38383.155770040998</v>
      </c>
      <c r="H55" s="387">
        <v>-0.59484532576582616</v>
      </c>
      <c r="I55" s="386">
        <v>-0.72262397908731668</v>
      </c>
    </row>
    <row r="56" spans="1:9" ht="17.25" customHeight="1" thickBot="1">
      <c r="A56" s="1351"/>
      <c r="B56" s="1327"/>
      <c r="C56" s="188" t="s">
        <v>98</v>
      </c>
      <c r="D56" s="498">
        <v>5.8718000000000004</v>
      </c>
      <c r="E56" s="498">
        <v>307.15156411200002</v>
      </c>
      <c r="F56" s="498">
        <v>135.269201544</v>
      </c>
      <c r="G56" s="499">
        <v>5.8718000000000004</v>
      </c>
      <c r="H56" s="384">
        <v>-0.98088305356029737</v>
      </c>
      <c r="I56" s="383">
        <v>-0.95659174495762778</v>
      </c>
    </row>
    <row r="57" spans="1:9" ht="16.5" customHeight="1">
      <c r="A57" s="1349" t="s">
        <v>178</v>
      </c>
      <c r="B57" s="1322" t="s">
        <v>17</v>
      </c>
      <c r="C57" s="574" t="s">
        <v>94</v>
      </c>
      <c r="D57" s="575">
        <v>2069429</v>
      </c>
      <c r="E57" s="568">
        <v>3878963</v>
      </c>
      <c r="F57" s="575">
        <v>7516662</v>
      </c>
      <c r="G57" s="576">
        <v>2069429</v>
      </c>
      <c r="H57" s="577">
        <v>-0.46649942265497246</v>
      </c>
      <c r="I57" s="582">
        <v>-0.72468776699018789</v>
      </c>
    </row>
    <row r="58" spans="1:9" ht="16.5" customHeight="1">
      <c r="A58" s="1350"/>
      <c r="B58" s="1323"/>
      <c r="C58" s="579" t="s">
        <v>95</v>
      </c>
      <c r="D58" s="580">
        <v>3128385</v>
      </c>
      <c r="E58" s="580">
        <v>10138639</v>
      </c>
      <c r="F58" s="580">
        <v>12016310</v>
      </c>
      <c r="G58" s="581">
        <v>3128385</v>
      </c>
      <c r="H58" s="577">
        <v>-0.69143935394089873</v>
      </c>
      <c r="I58" s="582">
        <v>-0.73965510210705276</v>
      </c>
    </row>
    <row r="59" spans="1:9" ht="16.5" customHeight="1">
      <c r="A59" s="1350"/>
      <c r="B59" s="1325" t="s">
        <v>18</v>
      </c>
      <c r="C59" s="187" t="s">
        <v>94</v>
      </c>
      <c r="D59" s="573">
        <v>607348</v>
      </c>
      <c r="E59" s="360">
        <v>3246219</v>
      </c>
      <c r="F59" s="573">
        <v>2912972</v>
      </c>
      <c r="G59" s="388">
        <v>607348</v>
      </c>
      <c r="H59" s="387">
        <v>-0.81290603006143458</v>
      </c>
      <c r="I59" s="386">
        <v>-0.79150228701134095</v>
      </c>
    </row>
    <row r="60" spans="1:9" ht="16.5" customHeight="1">
      <c r="A60" s="1350"/>
      <c r="B60" s="1325"/>
      <c r="C60" s="187" t="s">
        <v>95</v>
      </c>
      <c r="D60" s="360">
        <v>1051871</v>
      </c>
      <c r="E60" s="360">
        <v>2702927</v>
      </c>
      <c r="F60" s="360">
        <v>7034245</v>
      </c>
      <c r="G60" s="388">
        <v>1051871</v>
      </c>
      <c r="H60" s="387">
        <v>-0.61084002638621016</v>
      </c>
      <c r="I60" s="386">
        <v>-0.85046426446619361</v>
      </c>
    </row>
    <row r="61" spans="1:9" ht="16.5" customHeight="1">
      <c r="A61" s="1350"/>
      <c r="B61" s="1325"/>
      <c r="C61" s="187" t="s">
        <v>177</v>
      </c>
      <c r="D61" s="360" t="s">
        <v>332</v>
      </c>
      <c r="E61" s="360" t="s">
        <v>332</v>
      </c>
      <c r="F61" s="361" t="s">
        <v>332</v>
      </c>
      <c r="G61" s="388">
        <v>0</v>
      </c>
      <c r="H61" s="387" t="s">
        <v>332</v>
      </c>
      <c r="I61" s="386" t="s">
        <v>332</v>
      </c>
    </row>
    <row r="62" spans="1:9" ht="16.5" customHeight="1">
      <c r="A62" s="1350"/>
      <c r="B62" s="1325"/>
      <c r="C62" s="187" t="s">
        <v>96</v>
      </c>
      <c r="D62" s="360">
        <v>425613</v>
      </c>
      <c r="E62" s="360">
        <v>744492</v>
      </c>
      <c r="F62" s="360">
        <v>2473790</v>
      </c>
      <c r="G62" s="388">
        <v>425613</v>
      </c>
      <c r="H62" s="387">
        <v>-0.42831756419142175</v>
      </c>
      <c r="I62" s="386">
        <v>-0.82795103868962205</v>
      </c>
    </row>
    <row r="63" spans="1:9" ht="17.25" customHeight="1" thickBot="1">
      <c r="A63" s="1351"/>
      <c r="B63" s="1327"/>
      <c r="C63" s="188" t="s">
        <v>98</v>
      </c>
      <c r="D63" s="362">
        <v>14</v>
      </c>
      <c r="E63" s="362">
        <v>209</v>
      </c>
      <c r="F63" s="362">
        <v>287</v>
      </c>
      <c r="G63" s="385">
        <v>14</v>
      </c>
      <c r="H63" s="384">
        <v>-0.93301435406698563</v>
      </c>
      <c r="I63" s="383">
        <v>-0.95121951219512191</v>
      </c>
    </row>
    <row r="64" spans="1:9" ht="15" customHeight="1">
      <c r="A64" s="1333" t="s">
        <v>48</v>
      </c>
      <c r="B64" s="1334"/>
      <c r="C64" s="381" t="s">
        <v>1984</v>
      </c>
      <c r="D64" s="382">
        <v>105332947.61700001</v>
      </c>
      <c r="E64" s="380">
        <v>168940433.92300001</v>
      </c>
      <c r="F64" s="382">
        <v>184403193.43000001</v>
      </c>
      <c r="G64" s="480">
        <v>105332947.61700001</v>
      </c>
      <c r="H64" s="379">
        <v>-0.37650836350397399</v>
      </c>
      <c r="I64" s="378">
        <v>-0.42879000272311063</v>
      </c>
    </row>
    <row r="65" spans="1:9" ht="15" customHeight="1">
      <c r="A65" s="1335"/>
      <c r="B65" s="1336"/>
      <c r="C65" s="381" t="s">
        <v>1985</v>
      </c>
      <c r="D65" s="380">
        <v>833169.16199165792</v>
      </c>
      <c r="E65" s="380">
        <v>1259891.4058187888</v>
      </c>
      <c r="F65" s="380">
        <v>1490564.0339993932</v>
      </c>
      <c r="G65" s="481">
        <v>833169.16199165792</v>
      </c>
      <c r="H65" s="379">
        <v>-0.33869763842845568</v>
      </c>
      <c r="I65" s="378">
        <v>-0.44103765890811963</v>
      </c>
    </row>
    <row r="66" spans="1:9" ht="15.75" customHeight="1" thickBot="1">
      <c r="A66" s="1337"/>
      <c r="B66" s="1338"/>
      <c r="C66" s="377" t="s">
        <v>178</v>
      </c>
      <c r="D66" s="376">
        <v>7282660</v>
      </c>
      <c r="E66" s="376">
        <v>20711449</v>
      </c>
      <c r="F66" s="376">
        <v>31954266</v>
      </c>
      <c r="G66" s="482">
        <v>7282660</v>
      </c>
      <c r="H66" s="375">
        <v>-0.6483751571413473</v>
      </c>
      <c r="I66" s="374">
        <v>-0.77209115052118549</v>
      </c>
    </row>
    <row r="67" spans="1:9" ht="15" customHeight="1">
      <c r="A67" s="1340" t="s">
        <v>170</v>
      </c>
      <c r="B67" s="1341"/>
      <c r="C67" s="372" t="s">
        <v>1984</v>
      </c>
      <c r="D67" s="373">
        <v>5851830.4231666671</v>
      </c>
      <c r="E67" s="371">
        <v>8447021.6961500011</v>
      </c>
      <c r="F67" s="373">
        <v>10847246.672352942</v>
      </c>
      <c r="G67" s="483">
        <v>5851830.4231666671</v>
      </c>
      <c r="H67" s="370">
        <v>-0.3072315150044157</v>
      </c>
      <c r="I67" s="486">
        <v>-0.4605238914607156</v>
      </c>
    </row>
    <row r="68" spans="1:9" ht="15" customHeight="1">
      <c r="A68" s="1342"/>
      <c r="B68" s="1343"/>
      <c r="C68" s="372" t="s">
        <v>1985</v>
      </c>
      <c r="D68" s="371">
        <v>46287.17566620322</v>
      </c>
      <c r="E68" s="371">
        <v>62994.570290939439</v>
      </c>
      <c r="F68" s="371">
        <v>87680.237294081948</v>
      </c>
      <c r="G68" s="484">
        <v>46287.17566620322</v>
      </c>
      <c r="H68" s="370">
        <v>-0.26521959825383956</v>
      </c>
      <c r="I68" s="486">
        <v>-0.47209112230211292</v>
      </c>
    </row>
    <row r="69" spans="1:9" ht="15.75" customHeight="1" thickBot="1">
      <c r="A69" s="1344"/>
      <c r="B69" s="1345"/>
      <c r="C69" s="369" t="s">
        <v>178</v>
      </c>
      <c r="D69" s="368">
        <v>404592.22222222225</v>
      </c>
      <c r="E69" s="368">
        <v>1035572.45</v>
      </c>
      <c r="F69" s="368">
        <v>1879662.705882353</v>
      </c>
      <c r="G69" s="485">
        <v>404592.22222222225</v>
      </c>
      <c r="H69" s="367">
        <v>-0.60930573015705247</v>
      </c>
      <c r="I69" s="487">
        <v>-0.78475275327000849</v>
      </c>
    </row>
    <row r="72" spans="1:9">
      <c r="D72" s="26"/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K20" sqref="K20"/>
    </sheetView>
  </sheetViews>
  <sheetFormatPr defaultRowHeight="17.25"/>
  <cols>
    <col min="1" max="1" width="5.125" customWidth="1"/>
    <col min="2" max="2" width="29.125" style="33" customWidth="1"/>
    <col min="3" max="3" width="10.25" style="32" customWidth="1"/>
    <col min="4" max="4" width="9.375" style="32" customWidth="1"/>
    <col min="5" max="5" width="8.625" style="32" customWidth="1"/>
    <col min="6" max="6" width="14.25" style="32" customWidth="1"/>
    <col min="7" max="7" width="15" customWidth="1"/>
    <col min="8" max="8" width="13.125" customWidth="1"/>
    <col min="9" max="9" width="9.375" customWidth="1"/>
    <col min="10" max="10" width="13.25" bestFit="1" customWidth="1"/>
    <col min="11" max="11" width="28.25" customWidth="1"/>
    <col min="12" max="12" width="12.375" bestFit="1" customWidth="1"/>
    <col min="13" max="13" width="14.125" customWidth="1"/>
    <col min="15" max="15" width="12.125" bestFit="1" customWidth="1"/>
    <col min="16" max="16" width="10.125" bestFit="1" customWidth="1"/>
    <col min="17" max="17" width="9.875" bestFit="1" customWidth="1"/>
  </cols>
  <sheetData>
    <row r="1" spans="1:9" ht="18" customHeight="1" thickBot="1">
      <c r="A1" s="1362" t="s">
        <v>1636</v>
      </c>
      <c r="B1" s="1362"/>
      <c r="C1" s="1362"/>
      <c r="D1" s="1362"/>
      <c r="E1" s="1362"/>
      <c r="F1" s="1362"/>
      <c r="G1" s="1362"/>
      <c r="H1" s="1362"/>
      <c r="I1" s="1362"/>
    </row>
    <row r="2" spans="1:9" ht="36.75" customHeight="1" thickBot="1">
      <c r="A2" s="1363" t="s">
        <v>335</v>
      </c>
      <c r="B2" s="1365" t="s">
        <v>337</v>
      </c>
      <c r="C2" s="1367" t="s">
        <v>1485</v>
      </c>
      <c r="D2" s="1368"/>
      <c r="E2" s="1369"/>
      <c r="F2" s="1367" t="s">
        <v>229</v>
      </c>
      <c r="G2" s="1369"/>
      <c r="H2" s="409" t="s">
        <v>1648</v>
      </c>
      <c r="I2" s="408" t="s">
        <v>336</v>
      </c>
    </row>
    <row r="3" spans="1:9" ht="24.75" customHeight="1" thickBot="1">
      <c r="A3" s="1364"/>
      <c r="B3" s="1366"/>
      <c r="C3" s="405" t="s">
        <v>3057</v>
      </c>
      <c r="D3" s="407" t="s">
        <v>3094</v>
      </c>
      <c r="E3" s="405" t="s">
        <v>3058</v>
      </c>
      <c r="F3" s="406" t="s">
        <v>230</v>
      </c>
      <c r="G3" s="405" t="s">
        <v>331</v>
      </c>
      <c r="H3" s="404" t="s">
        <v>3059</v>
      </c>
      <c r="I3" s="956" t="s">
        <v>3057</v>
      </c>
    </row>
    <row r="4" spans="1:9" ht="19.5" customHeight="1">
      <c r="A4" s="403">
        <v>1</v>
      </c>
      <c r="B4" s="403" t="s">
        <v>105</v>
      </c>
      <c r="C4" s="175">
        <v>273543.884637032</v>
      </c>
      <c r="D4" s="175">
        <v>203984.56183261299</v>
      </c>
      <c r="E4" s="216">
        <v>64252.740835629003</v>
      </c>
      <c r="F4" s="308">
        <v>0.3410028787448065</v>
      </c>
      <c r="G4" s="174">
        <v>3.2573107556113507</v>
      </c>
      <c r="H4" s="203">
        <v>273543.884637032</v>
      </c>
      <c r="I4" s="1047">
        <v>8.2925491793461995E-2</v>
      </c>
    </row>
    <row r="5" spans="1:9">
      <c r="A5" s="213">
        <v>2</v>
      </c>
      <c r="B5" s="403" t="s">
        <v>115</v>
      </c>
      <c r="C5" s="175">
        <v>101950.337728517</v>
      </c>
      <c r="D5" s="175">
        <v>72523.057910654999</v>
      </c>
      <c r="E5" s="318">
        <v>49591.607394557999</v>
      </c>
      <c r="F5" s="308">
        <v>0.40576446533894117</v>
      </c>
      <c r="G5" s="174">
        <v>1.0557982103178341</v>
      </c>
      <c r="H5" s="214">
        <v>101950.337728517</v>
      </c>
      <c r="I5" s="957">
        <v>4.7209615819450053E-2</v>
      </c>
    </row>
    <row r="6" spans="1:9" ht="17.25" customHeight="1">
      <c r="A6" s="213">
        <v>3</v>
      </c>
      <c r="B6" s="403" t="s">
        <v>103</v>
      </c>
      <c r="C6" s="175">
        <v>72355.431346658006</v>
      </c>
      <c r="D6" s="175">
        <v>139466.20725507301</v>
      </c>
      <c r="E6" s="318">
        <v>123917.550025601</v>
      </c>
      <c r="F6" s="308">
        <v>-0.48119739705600895</v>
      </c>
      <c r="G6" s="174">
        <v>-0.41610021073117098</v>
      </c>
      <c r="H6" s="214">
        <v>72355.431346658006</v>
      </c>
      <c r="I6" s="957">
        <v>7.2782519972721272E-3</v>
      </c>
    </row>
    <row r="7" spans="1:9">
      <c r="A7" s="213">
        <v>4</v>
      </c>
      <c r="B7" s="403" t="s">
        <v>102</v>
      </c>
      <c r="C7" s="175">
        <v>56761.558669126003</v>
      </c>
      <c r="D7" s="175">
        <v>149670.35639362401</v>
      </c>
      <c r="E7" s="318">
        <v>172401.32394822501</v>
      </c>
      <c r="F7" s="308">
        <v>-0.62075617352145185</v>
      </c>
      <c r="G7" s="174">
        <v>-0.67075914865843811</v>
      </c>
      <c r="H7" s="214">
        <v>56761.558669126003</v>
      </c>
      <c r="I7" s="957">
        <v>4.2588994954400501E-3</v>
      </c>
    </row>
    <row r="8" spans="1:9">
      <c r="A8" s="213">
        <v>5</v>
      </c>
      <c r="B8" s="403" t="s">
        <v>106</v>
      </c>
      <c r="C8" s="175">
        <v>54303.159259143998</v>
      </c>
      <c r="D8" s="175">
        <v>103004.41274777301</v>
      </c>
      <c r="E8" s="318">
        <v>113781.885341065</v>
      </c>
      <c r="F8" s="308">
        <v>-0.47280744765647864</v>
      </c>
      <c r="G8" s="174">
        <v>-0.52274336906645147</v>
      </c>
      <c r="H8" s="214">
        <v>54303.159259143998</v>
      </c>
      <c r="I8" s="957">
        <v>1.1292984220870592E-2</v>
      </c>
    </row>
    <row r="9" spans="1:9">
      <c r="A9" s="213">
        <v>6</v>
      </c>
      <c r="B9" s="403" t="s">
        <v>117</v>
      </c>
      <c r="C9" s="175">
        <v>40975.503810305003</v>
      </c>
      <c r="D9" s="175">
        <v>60909.155617074</v>
      </c>
      <c r="E9" s="318">
        <v>93814.527181705998</v>
      </c>
      <c r="F9" s="308">
        <v>-0.32726856258012571</v>
      </c>
      <c r="G9" s="174">
        <v>-0.56322858472717119</v>
      </c>
      <c r="H9" s="214">
        <v>40975.503810305003</v>
      </c>
      <c r="I9" s="957">
        <v>7.9924944729892356E-3</v>
      </c>
    </row>
    <row r="10" spans="1:9" ht="17.25" customHeight="1">
      <c r="A10" s="213">
        <v>7</v>
      </c>
      <c r="B10" s="403" t="s">
        <v>110</v>
      </c>
      <c r="C10" s="175">
        <v>34840.568896276003</v>
      </c>
      <c r="D10" s="175">
        <v>56907.301766509001</v>
      </c>
      <c r="E10" s="318">
        <v>65927.151800253996</v>
      </c>
      <c r="F10" s="308">
        <v>-0.3877662828009828</v>
      </c>
      <c r="G10" s="174">
        <v>-0.47152928732859689</v>
      </c>
      <c r="H10" s="214">
        <v>34840.568896276003</v>
      </c>
      <c r="I10" s="957">
        <v>2.0938265956767999E-2</v>
      </c>
    </row>
    <row r="11" spans="1:9">
      <c r="A11" s="213">
        <v>8</v>
      </c>
      <c r="B11" s="403" t="s">
        <v>104</v>
      </c>
      <c r="C11" s="175">
        <v>25253.553218380999</v>
      </c>
      <c r="D11" s="175">
        <v>82914.100523197994</v>
      </c>
      <c r="E11" s="318">
        <v>38409.002071789</v>
      </c>
      <c r="F11" s="308">
        <v>-0.69542510792461076</v>
      </c>
      <c r="G11" s="174">
        <v>-0.34250951974278288</v>
      </c>
      <c r="H11" s="214">
        <v>25253.553218380999</v>
      </c>
      <c r="I11" s="957">
        <v>4.4549158529316926E-3</v>
      </c>
    </row>
    <row r="12" spans="1:9">
      <c r="A12" s="213">
        <v>9</v>
      </c>
      <c r="B12" s="403" t="s">
        <v>107</v>
      </c>
      <c r="C12" s="175">
        <v>20880.017169359999</v>
      </c>
      <c r="D12" s="175">
        <v>58308.531224699997</v>
      </c>
      <c r="E12" s="318">
        <v>79390.606454199995</v>
      </c>
      <c r="F12" s="308">
        <v>-0.64190459387673537</v>
      </c>
      <c r="G12" s="174">
        <v>-0.73699637649945948</v>
      </c>
      <c r="H12" s="214">
        <v>20880.017169359999</v>
      </c>
      <c r="I12" s="957">
        <v>4.6958181031892506E-3</v>
      </c>
    </row>
    <row r="13" spans="1:9" ht="18" thickBot="1">
      <c r="A13" s="213">
        <v>10</v>
      </c>
      <c r="B13" s="403" t="s">
        <v>125</v>
      </c>
      <c r="C13" s="175">
        <v>17243.289102195999</v>
      </c>
      <c r="D13" s="175">
        <v>34278.183430860001</v>
      </c>
      <c r="E13" s="318">
        <v>32170.780212434001</v>
      </c>
      <c r="F13" s="308">
        <v>-0.496960241869988</v>
      </c>
      <c r="G13" s="174">
        <v>-0.46400774279227863</v>
      </c>
      <c r="H13" s="214">
        <v>17243.289102195999</v>
      </c>
      <c r="I13" s="957">
        <v>9.9950934432728664E-3</v>
      </c>
    </row>
    <row r="14" spans="1:9" ht="18" customHeight="1" thickBot="1">
      <c r="A14" s="1370" t="s">
        <v>48</v>
      </c>
      <c r="B14" s="1371"/>
      <c r="C14" s="305">
        <v>698107.30383699492</v>
      </c>
      <c r="D14" s="305">
        <v>961965.86870207905</v>
      </c>
      <c r="E14" s="590">
        <v>833657.17526546109</v>
      </c>
      <c r="F14" s="512">
        <v>-0.27429098417087516</v>
      </c>
      <c r="G14" s="513">
        <v>-0.16259665897471953</v>
      </c>
      <c r="H14" s="333">
        <v>698107.30383699492</v>
      </c>
      <c r="I14" s="959">
        <v>1.3382178753184783E-2</v>
      </c>
    </row>
    <row r="15" spans="1:9" ht="14.25">
      <c r="B15"/>
      <c r="C15"/>
      <c r="D15"/>
      <c r="E15"/>
      <c r="F15"/>
    </row>
    <row r="16" spans="1:9" ht="30.75" customHeight="1">
      <c r="A16" s="1357" t="s">
        <v>335</v>
      </c>
      <c r="B16" s="1357" t="s">
        <v>114</v>
      </c>
      <c r="C16" s="1359" t="s">
        <v>228</v>
      </c>
      <c r="D16" s="1360"/>
      <c r="E16" s="1360"/>
      <c r="F16" s="1360" t="s">
        <v>229</v>
      </c>
      <c r="G16" s="1361"/>
      <c r="H16" s="593" t="s">
        <v>1648</v>
      </c>
    </row>
    <row r="17" spans="1:8" ht="36" customHeight="1">
      <c r="A17" s="1358"/>
      <c r="B17" s="1358"/>
      <c r="C17" s="596" t="s">
        <v>3057</v>
      </c>
      <c r="D17" s="597" t="s">
        <v>3094</v>
      </c>
      <c r="E17" s="597" t="s">
        <v>3058</v>
      </c>
      <c r="F17" s="596" t="s">
        <v>230</v>
      </c>
      <c r="G17" s="597" t="s">
        <v>1986</v>
      </c>
      <c r="H17" s="598" t="s">
        <v>3059</v>
      </c>
    </row>
    <row r="18" spans="1:8" ht="19.5" customHeight="1">
      <c r="A18" s="594">
        <v>1</v>
      </c>
      <c r="B18" s="591" t="s">
        <v>105</v>
      </c>
      <c r="C18" s="605">
        <v>273543.884637032</v>
      </c>
      <c r="D18" s="605">
        <v>203984.56183261299</v>
      </c>
      <c r="E18" s="605">
        <v>64252.740835629003</v>
      </c>
      <c r="F18" s="599">
        <v>0.3410028787448065</v>
      </c>
      <c r="G18" s="399">
        <v>3.2573107556113507</v>
      </c>
      <c r="H18" s="600">
        <v>273543.884637032</v>
      </c>
    </row>
    <row r="19" spans="1:8">
      <c r="A19" s="595">
        <v>2</v>
      </c>
      <c r="B19" s="591" t="s">
        <v>115</v>
      </c>
      <c r="C19" s="605">
        <v>101950.337728517</v>
      </c>
      <c r="D19" s="605">
        <v>72523.057910654999</v>
      </c>
      <c r="E19" s="605">
        <v>49591.607394557999</v>
      </c>
      <c r="F19" s="599">
        <v>0.40576446533894117</v>
      </c>
      <c r="G19" s="399">
        <v>1.0557982103178341</v>
      </c>
      <c r="H19" s="601">
        <v>101950.337728517</v>
      </c>
    </row>
    <row r="20" spans="1:8">
      <c r="A20" s="595">
        <v>3</v>
      </c>
      <c r="B20" s="591" t="s">
        <v>103</v>
      </c>
      <c r="C20" s="605">
        <v>72355.431346658006</v>
      </c>
      <c r="D20" s="605">
        <v>139466.20725507301</v>
      </c>
      <c r="E20" s="605">
        <v>123917.550025601</v>
      </c>
      <c r="F20" s="599">
        <v>-0.48119739705600895</v>
      </c>
      <c r="G20" s="399">
        <v>-0.41610021073117098</v>
      </c>
      <c r="H20" s="601">
        <v>72355.431346658006</v>
      </c>
    </row>
    <row r="21" spans="1:8">
      <c r="A21" s="595">
        <v>4</v>
      </c>
      <c r="B21" s="591" t="s">
        <v>102</v>
      </c>
      <c r="C21" s="605">
        <v>56761.558669126003</v>
      </c>
      <c r="D21" s="605">
        <v>149670.35639362401</v>
      </c>
      <c r="E21" s="605">
        <v>172401.32394822501</v>
      </c>
      <c r="F21" s="599">
        <v>-0.62075617352145185</v>
      </c>
      <c r="G21" s="399">
        <v>-0.67075914865843811</v>
      </c>
      <c r="H21" s="601">
        <v>56761.558669126003</v>
      </c>
    </row>
    <row r="22" spans="1:8">
      <c r="A22" s="595">
        <v>5</v>
      </c>
      <c r="B22" s="591" t="s">
        <v>106</v>
      </c>
      <c r="C22" s="605">
        <v>54303.159259143998</v>
      </c>
      <c r="D22" s="605">
        <v>103004.41274777301</v>
      </c>
      <c r="E22" s="605">
        <v>113781.885341065</v>
      </c>
      <c r="F22" s="599">
        <v>-0.47280744765647864</v>
      </c>
      <c r="G22" s="399">
        <v>-0.52274336906645147</v>
      </c>
      <c r="H22" s="601">
        <v>54303.159259143998</v>
      </c>
    </row>
    <row r="23" spans="1:8">
      <c r="A23" s="595">
        <v>6</v>
      </c>
      <c r="B23" s="591" t="s">
        <v>117</v>
      </c>
      <c r="C23" s="605">
        <v>40975.503810305003</v>
      </c>
      <c r="D23" s="605">
        <v>60909.155617074</v>
      </c>
      <c r="E23" s="605">
        <v>93814.527181705998</v>
      </c>
      <c r="F23" s="599">
        <v>-0.32726856258012571</v>
      </c>
      <c r="G23" s="399">
        <v>-0.56322858472717119</v>
      </c>
      <c r="H23" s="601">
        <v>40975.503810305003</v>
      </c>
    </row>
    <row r="24" spans="1:8">
      <c r="A24" s="595">
        <v>7</v>
      </c>
      <c r="B24" s="591" t="s">
        <v>110</v>
      </c>
      <c r="C24" s="605">
        <v>34840.568896276003</v>
      </c>
      <c r="D24" s="605">
        <v>56907.301766509001</v>
      </c>
      <c r="E24" s="605">
        <v>65927.151800253996</v>
      </c>
      <c r="F24" s="599">
        <v>-0.3877662828009828</v>
      </c>
      <c r="G24" s="399">
        <v>-0.47152928732859689</v>
      </c>
      <c r="H24" s="601">
        <v>34840.568896276003</v>
      </c>
    </row>
    <row r="25" spans="1:8" ht="17.25" customHeight="1">
      <c r="A25" s="595">
        <v>8</v>
      </c>
      <c r="B25" s="591" t="s">
        <v>104</v>
      </c>
      <c r="C25" s="605">
        <v>25253.553218380999</v>
      </c>
      <c r="D25" s="605">
        <v>82914.100523197994</v>
      </c>
      <c r="E25" s="605">
        <v>38409.002071789</v>
      </c>
      <c r="F25" s="599">
        <v>-0.69542510792461076</v>
      </c>
      <c r="G25" s="399">
        <v>-0.34250951974278288</v>
      </c>
      <c r="H25" s="601">
        <v>25253.553218380999</v>
      </c>
    </row>
    <row r="26" spans="1:8">
      <c r="A26" s="595">
        <v>9</v>
      </c>
      <c r="B26" s="591" t="s">
        <v>107</v>
      </c>
      <c r="C26" s="605">
        <v>20880.017169359999</v>
      </c>
      <c r="D26" s="605">
        <v>58308.531224699997</v>
      </c>
      <c r="E26" s="605">
        <v>79390.606454199995</v>
      </c>
      <c r="F26" s="599">
        <v>-0.64190459387673537</v>
      </c>
      <c r="G26" s="399">
        <v>-0.73699637649945948</v>
      </c>
      <c r="H26" s="601">
        <v>20880.017169359999</v>
      </c>
    </row>
    <row r="27" spans="1:8">
      <c r="A27" s="595">
        <v>10</v>
      </c>
      <c r="B27" s="591" t="s">
        <v>125</v>
      </c>
      <c r="C27" s="605">
        <v>17243.289102195999</v>
      </c>
      <c r="D27" s="605">
        <v>34278.183430860001</v>
      </c>
      <c r="E27" s="605">
        <v>32170.780212434001</v>
      </c>
      <c r="F27" s="599">
        <v>-0.496960241869988</v>
      </c>
      <c r="G27" s="399">
        <v>-0.46400774279227863</v>
      </c>
      <c r="H27" s="601">
        <v>17243.289102195999</v>
      </c>
    </row>
    <row r="28" spans="1:8">
      <c r="A28" s="595">
        <v>11</v>
      </c>
      <c r="B28" s="591" t="s">
        <v>119</v>
      </c>
      <c r="C28" s="605">
        <v>17048.386267270998</v>
      </c>
      <c r="D28" s="605">
        <v>37949.939913189002</v>
      </c>
      <c r="E28" s="605">
        <v>41219.510061752997</v>
      </c>
      <c r="F28" s="599">
        <v>-0.5507664490044144</v>
      </c>
      <c r="G28" s="399">
        <v>-0.58640007506809366</v>
      </c>
      <c r="H28" s="601">
        <v>17048.386267270998</v>
      </c>
    </row>
    <row r="29" spans="1:8">
      <c r="A29" s="595">
        <v>12</v>
      </c>
      <c r="B29" s="591" t="s">
        <v>121</v>
      </c>
      <c r="C29" s="605">
        <v>14259.100460673</v>
      </c>
      <c r="D29" s="605">
        <v>34245.617277636004</v>
      </c>
      <c r="E29" s="605">
        <v>86874.652552889005</v>
      </c>
      <c r="F29" s="599">
        <v>-0.58362261818580619</v>
      </c>
      <c r="G29" s="399">
        <v>-0.83586581308060937</v>
      </c>
      <c r="H29" s="601">
        <v>14259.100460673</v>
      </c>
    </row>
    <row r="30" spans="1:8">
      <c r="A30" s="595">
        <v>13</v>
      </c>
      <c r="B30" s="591" t="s">
        <v>122</v>
      </c>
      <c r="C30" s="605">
        <v>11441.515634636</v>
      </c>
      <c r="D30" s="605">
        <v>7137.5866483780001</v>
      </c>
      <c r="E30" s="605">
        <v>21776.590233857001</v>
      </c>
      <c r="F30" s="599">
        <v>0.60299498952297248</v>
      </c>
      <c r="G30" s="399">
        <v>-0.47459563174186092</v>
      </c>
      <c r="H30" s="601">
        <v>11441.515634636</v>
      </c>
    </row>
    <row r="31" spans="1:8">
      <c r="A31" s="595">
        <v>14</v>
      </c>
      <c r="B31" s="591" t="s">
        <v>123</v>
      </c>
      <c r="C31" s="605">
        <v>9736.7559397109999</v>
      </c>
      <c r="D31" s="605">
        <v>29935.203003848001</v>
      </c>
      <c r="E31" s="605">
        <v>67680.175353464001</v>
      </c>
      <c r="F31" s="599">
        <v>-0.67473893734879986</v>
      </c>
      <c r="G31" s="399">
        <v>-0.856135775522741</v>
      </c>
      <c r="H31" s="601">
        <v>9736.7559397109999</v>
      </c>
    </row>
    <row r="32" spans="1:8">
      <c r="A32" s="595">
        <v>15</v>
      </c>
      <c r="B32" s="591" t="s">
        <v>120</v>
      </c>
      <c r="C32" s="605">
        <v>8393.9493070440003</v>
      </c>
      <c r="D32" s="605">
        <v>16108.638415158</v>
      </c>
      <c r="E32" s="605">
        <v>42105.733565529998</v>
      </c>
      <c r="F32" s="599">
        <v>-0.47891627518652269</v>
      </c>
      <c r="G32" s="399">
        <v>-0.80064593117751226</v>
      </c>
      <c r="H32" s="601">
        <v>8393.9493070440003</v>
      </c>
    </row>
    <row r="33" spans="1:8">
      <c r="A33" s="595">
        <v>16</v>
      </c>
      <c r="B33" s="592" t="s">
        <v>118</v>
      </c>
      <c r="C33" s="605">
        <v>7889.455740722</v>
      </c>
      <c r="D33" s="605">
        <v>10788.598182877</v>
      </c>
      <c r="E33" s="605">
        <v>32329.655267415001</v>
      </c>
      <c r="F33" s="599">
        <v>-0.26872281208473781</v>
      </c>
      <c r="G33" s="399">
        <v>-0.75596845448971528</v>
      </c>
      <c r="H33" s="601">
        <v>7889.455740722</v>
      </c>
    </row>
    <row r="34" spans="1:8" ht="15" customHeight="1">
      <c r="A34" s="595">
        <v>17</v>
      </c>
      <c r="B34" s="591" t="s">
        <v>109</v>
      </c>
      <c r="C34" s="605">
        <v>7620.2931693930004</v>
      </c>
      <c r="D34" s="605">
        <v>17629.336629400001</v>
      </c>
      <c r="E34" s="605">
        <v>31391.169331204001</v>
      </c>
      <c r="F34" s="599">
        <v>-0.56774929598401169</v>
      </c>
      <c r="G34" s="399">
        <v>-0.75724723443742048</v>
      </c>
      <c r="H34" s="601">
        <v>7620.2931693930004</v>
      </c>
    </row>
    <row r="35" spans="1:8">
      <c r="A35" s="595">
        <v>18</v>
      </c>
      <c r="B35" s="591" t="s">
        <v>111</v>
      </c>
      <c r="C35" s="605">
        <v>7027.4862115619999</v>
      </c>
      <c r="D35" s="605">
        <v>18454.842330670999</v>
      </c>
      <c r="E35" s="605">
        <v>51908.437895679999</v>
      </c>
      <c r="F35" s="599">
        <v>-0.61920638032855591</v>
      </c>
      <c r="G35" s="399">
        <v>-0.86461765184140027</v>
      </c>
      <c r="H35" s="601">
        <v>7027.4862115619999</v>
      </c>
    </row>
    <row r="36" spans="1:8">
      <c r="A36" s="595">
        <v>19</v>
      </c>
      <c r="B36" s="591" t="s">
        <v>136</v>
      </c>
      <c r="C36" s="605">
        <v>6586.2269331890002</v>
      </c>
      <c r="D36" s="605">
        <v>8786.893984798</v>
      </c>
      <c r="E36" s="605">
        <v>32741.247833007001</v>
      </c>
      <c r="F36" s="599">
        <v>-0.25044879970286682</v>
      </c>
      <c r="G36" s="399">
        <v>-0.79884007577288141</v>
      </c>
      <c r="H36" s="601">
        <v>6586.2269331890002</v>
      </c>
    </row>
    <row r="37" spans="1:8">
      <c r="A37" s="595">
        <v>20</v>
      </c>
      <c r="B37" s="591" t="s">
        <v>146</v>
      </c>
      <c r="C37" s="605">
        <v>4907.7594215070003</v>
      </c>
      <c r="D37" s="605">
        <v>7013.9169752039998</v>
      </c>
      <c r="E37" s="605">
        <v>8671.7661710470002</v>
      </c>
      <c r="F37" s="599">
        <v>-0.30028264679248529</v>
      </c>
      <c r="G37" s="399">
        <v>-0.43405307238416302</v>
      </c>
      <c r="H37" s="601">
        <v>4907.7594215070003</v>
      </c>
    </row>
    <row r="38" spans="1:8" ht="15.75" customHeight="1">
      <c r="A38" s="595">
        <v>21</v>
      </c>
      <c r="B38" s="591" t="s">
        <v>130</v>
      </c>
      <c r="C38" s="605">
        <v>3933.5078775910001</v>
      </c>
      <c r="D38" s="605">
        <v>4623.735144237</v>
      </c>
      <c r="E38" s="605">
        <v>8884.1067464219996</v>
      </c>
      <c r="F38" s="599">
        <v>-0.14927915313365114</v>
      </c>
      <c r="G38" s="399">
        <v>-0.55724216402789306</v>
      </c>
      <c r="H38" s="601">
        <v>3933.5078775910001</v>
      </c>
    </row>
    <row r="39" spans="1:8">
      <c r="A39" s="595">
        <v>22</v>
      </c>
      <c r="B39" s="591" t="s">
        <v>149</v>
      </c>
      <c r="C39" s="605">
        <v>3680.4647454890001</v>
      </c>
      <c r="D39" s="605">
        <v>14402.264896832001</v>
      </c>
      <c r="E39" s="605">
        <v>15002.858964011</v>
      </c>
      <c r="F39" s="599">
        <v>-0.74445236413485394</v>
      </c>
      <c r="G39" s="399">
        <v>-0.75468244057231137</v>
      </c>
      <c r="H39" s="601">
        <v>3680.4647454890001</v>
      </c>
    </row>
    <row r="40" spans="1:8">
      <c r="A40" s="595">
        <v>23</v>
      </c>
      <c r="B40" s="591" t="s">
        <v>116</v>
      </c>
      <c r="C40" s="605">
        <v>3377.5867783620001</v>
      </c>
      <c r="D40" s="605">
        <v>4345.4733329629998</v>
      </c>
      <c r="E40" s="605">
        <v>16795.174886766999</v>
      </c>
      <c r="F40" s="599">
        <v>-0.2227344366053301</v>
      </c>
      <c r="G40" s="399">
        <v>-0.79889540888179633</v>
      </c>
      <c r="H40" s="601">
        <v>3377.5867783620001</v>
      </c>
    </row>
    <row r="41" spans="1:8">
      <c r="A41" s="595">
        <v>24</v>
      </c>
      <c r="B41" s="591" t="s">
        <v>126</v>
      </c>
      <c r="C41" s="605">
        <v>3158.935754356</v>
      </c>
      <c r="D41" s="605">
        <v>10672.414781142999</v>
      </c>
      <c r="E41" s="605">
        <v>34440.938796292998</v>
      </c>
      <c r="F41" s="599">
        <v>-0.70400927820595038</v>
      </c>
      <c r="G41" s="399">
        <v>-0.90827962695674236</v>
      </c>
      <c r="H41" s="601">
        <v>3158.935754356</v>
      </c>
    </row>
    <row r="42" spans="1:8">
      <c r="A42" s="595">
        <v>25</v>
      </c>
      <c r="B42" s="591" t="s">
        <v>124</v>
      </c>
      <c r="C42" s="605">
        <v>2936.3268864390002</v>
      </c>
      <c r="D42" s="605">
        <v>6044.5216409819996</v>
      </c>
      <c r="E42" s="605">
        <v>19972.622759768001</v>
      </c>
      <c r="F42" s="599">
        <v>-0.51421682957826897</v>
      </c>
      <c r="G42" s="399">
        <v>-0.85298240888253241</v>
      </c>
      <c r="H42" s="601">
        <v>2936.3268864390002</v>
      </c>
    </row>
    <row r="43" spans="1:8">
      <c r="A43" s="595">
        <v>26</v>
      </c>
      <c r="B43" s="591" t="s">
        <v>131</v>
      </c>
      <c r="C43" s="605">
        <v>2261.6322393639998</v>
      </c>
      <c r="D43" s="605">
        <v>2331.1387726110001</v>
      </c>
      <c r="E43" s="605">
        <v>16751.670772737001</v>
      </c>
      <c r="F43" s="599">
        <v>-2.9816557496982199E-2</v>
      </c>
      <c r="G43" s="399">
        <v>-0.86499064660196401</v>
      </c>
      <c r="H43" s="601">
        <v>2261.6322393639998</v>
      </c>
    </row>
    <row r="44" spans="1:8">
      <c r="A44" s="595">
        <v>27</v>
      </c>
      <c r="B44" s="591" t="s">
        <v>133</v>
      </c>
      <c r="C44" s="605">
        <v>2103.0917664379999</v>
      </c>
      <c r="D44" s="605">
        <v>5034.5909269860003</v>
      </c>
      <c r="E44" s="605">
        <v>8501.8406309769998</v>
      </c>
      <c r="F44" s="599">
        <v>-0.58227156944069081</v>
      </c>
      <c r="G44" s="399">
        <v>-0.75263100571713248</v>
      </c>
      <c r="H44" s="601">
        <v>2103.0917664379999</v>
      </c>
    </row>
    <row r="45" spans="1:8">
      <c r="A45" s="595">
        <v>28</v>
      </c>
      <c r="B45" s="591" t="s">
        <v>132</v>
      </c>
      <c r="C45" s="605">
        <v>2008.5706783149999</v>
      </c>
      <c r="D45" s="605">
        <v>4086.1158822520001</v>
      </c>
      <c r="E45" s="605">
        <v>20747.811007122</v>
      </c>
      <c r="F45" s="599">
        <v>-0.50844010884781687</v>
      </c>
      <c r="G45" s="399">
        <v>-0.9031912003813064</v>
      </c>
      <c r="H45" s="601">
        <v>2008.5706783149999</v>
      </c>
    </row>
    <row r="46" spans="1:8">
      <c r="A46" s="595">
        <v>29</v>
      </c>
      <c r="B46" s="591" t="s">
        <v>127</v>
      </c>
      <c r="C46" s="605">
        <v>1981.48424273</v>
      </c>
      <c r="D46" s="605">
        <v>2758.867955183</v>
      </c>
      <c r="E46" s="605">
        <v>7443.8412792700001</v>
      </c>
      <c r="F46" s="599">
        <v>-0.28177633909319699</v>
      </c>
      <c r="G46" s="399">
        <v>-0.73380890747252481</v>
      </c>
      <c r="H46" s="601">
        <v>1981.48424273</v>
      </c>
    </row>
    <row r="47" spans="1:8">
      <c r="A47" s="595">
        <v>30</v>
      </c>
      <c r="B47" s="591" t="s">
        <v>128</v>
      </c>
      <c r="C47" s="605">
        <v>1929.80081251</v>
      </c>
      <c r="D47" s="605">
        <v>4715.1870930129999</v>
      </c>
      <c r="E47" s="605">
        <v>17869.848712534</v>
      </c>
      <c r="F47" s="599">
        <v>-0.5907265662120611</v>
      </c>
      <c r="G47" s="399">
        <v>-0.89200799382501605</v>
      </c>
      <c r="H47" s="601">
        <v>1929.80081251</v>
      </c>
    </row>
    <row r="48" spans="1:8">
      <c r="A48" s="595">
        <v>31</v>
      </c>
      <c r="B48" s="591" t="s">
        <v>108</v>
      </c>
      <c r="C48" s="605">
        <v>1768.2126996100001</v>
      </c>
      <c r="D48" s="605">
        <v>6289.1318576399999</v>
      </c>
      <c r="E48" s="605">
        <v>4040.4777064169998</v>
      </c>
      <c r="F48" s="599">
        <v>-0.71884629872054817</v>
      </c>
      <c r="G48" s="399">
        <v>-0.56237533576741117</v>
      </c>
      <c r="H48" s="601">
        <v>1768.2126996100001</v>
      </c>
    </row>
    <row r="49" spans="1:8">
      <c r="A49" s="595">
        <v>32</v>
      </c>
      <c r="B49" s="591" t="s">
        <v>150</v>
      </c>
      <c r="C49" s="605">
        <v>1421.581043935</v>
      </c>
      <c r="D49" s="605">
        <v>630.00393684400001</v>
      </c>
      <c r="E49" s="605">
        <v>5448.3333393399998</v>
      </c>
      <c r="F49" s="599">
        <v>1.2564637469670421</v>
      </c>
      <c r="G49" s="399">
        <v>-0.73907964961130523</v>
      </c>
      <c r="H49" s="601">
        <v>1421.581043935</v>
      </c>
    </row>
    <row r="50" spans="1:8">
      <c r="A50" s="595">
        <v>33</v>
      </c>
      <c r="B50" s="591" t="s">
        <v>144</v>
      </c>
      <c r="C50" s="605">
        <v>1389.0212816650001</v>
      </c>
      <c r="D50" s="605">
        <v>13670.738027416999</v>
      </c>
      <c r="E50" s="605">
        <v>3429.5068782650001</v>
      </c>
      <c r="F50" s="599">
        <v>-0.89839456517422223</v>
      </c>
      <c r="G50" s="399">
        <v>-0.59497929849095077</v>
      </c>
      <c r="H50" s="601">
        <v>1389.0212816650001</v>
      </c>
    </row>
    <row r="51" spans="1:8">
      <c r="A51" s="595">
        <v>34</v>
      </c>
      <c r="B51" s="591" t="s">
        <v>148</v>
      </c>
      <c r="C51" s="605">
        <v>1333.445310288</v>
      </c>
      <c r="D51" s="605">
        <v>2316.1324274489998</v>
      </c>
      <c r="E51" s="605">
        <v>2587.9656083959999</v>
      </c>
      <c r="F51" s="599">
        <v>-0.42427933114486738</v>
      </c>
      <c r="G51" s="399">
        <v>-0.48475153380633274</v>
      </c>
      <c r="H51" s="601">
        <v>1333.445310288</v>
      </c>
    </row>
    <row r="52" spans="1:8" ht="18.75" customHeight="1">
      <c r="A52" s="595">
        <v>35</v>
      </c>
      <c r="B52" s="591" t="s">
        <v>135</v>
      </c>
      <c r="C52" s="605">
        <v>1276.6207833819999</v>
      </c>
      <c r="D52" s="605">
        <v>6317.8235598330002</v>
      </c>
      <c r="E52" s="605">
        <v>10249.486778705001</v>
      </c>
      <c r="F52" s="599">
        <v>-0.79793345425180806</v>
      </c>
      <c r="G52" s="399">
        <v>-0.87544539439434277</v>
      </c>
      <c r="H52" s="601">
        <v>1276.6207833819999</v>
      </c>
    </row>
    <row r="53" spans="1:8">
      <c r="A53" s="595">
        <v>36</v>
      </c>
      <c r="B53" s="591" t="s">
        <v>142</v>
      </c>
      <c r="C53" s="605">
        <v>1058.3413034380001</v>
      </c>
      <c r="D53" s="605">
        <v>2789.2348746729999</v>
      </c>
      <c r="E53" s="605">
        <v>1454.658038752</v>
      </c>
      <c r="F53" s="599">
        <v>-0.62056214302781643</v>
      </c>
      <c r="G53" s="399">
        <v>-0.27244666770893688</v>
      </c>
      <c r="H53" s="601">
        <v>1058.3413034380001</v>
      </c>
    </row>
    <row r="54" spans="1:8">
      <c r="A54" s="595">
        <v>37</v>
      </c>
      <c r="B54" s="591" t="s">
        <v>139</v>
      </c>
      <c r="C54" s="605">
        <v>983.32611718600003</v>
      </c>
      <c r="D54" s="605">
        <v>4685.5125715200002</v>
      </c>
      <c r="E54" s="605">
        <v>12418.647234631</v>
      </c>
      <c r="F54" s="599">
        <v>-0.79013478201660126</v>
      </c>
      <c r="G54" s="399">
        <v>-0.92081858042928633</v>
      </c>
      <c r="H54" s="601">
        <v>983.32611718600003</v>
      </c>
    </row>
    <row r="55" spans="1:8">
      <c r="A55" s="595">
        <v>38</v>
      </c>
      <c r="B55" s="591" t="s">
        <v>1616</v>
      </c>
      <c r="C55" s="605">
        <v>976.19846610599996</v>
      </c>
      <c r="D55" s="605">
        <v>1691.511722447</v>
      </c>
      <c r="E55" s="605">
        <v>31.696461973000002</v>
      </c>
      <c r="F55" s="599">
        <v>-0.422884007747935</v>
      </c>
      <c r="G55" s="399">
        <v>29.798341686764761</v>
      </c>
      <c r="H55" s="601">
        <v>976.19846610599996</v>
      </c>
    </row>
    <row r="56" spans="1:8">
      <c r="A56" s="595">
        <v>39</v>
      </c>
      <c r="B56" s="591" t="s">
        <v>143</v>
      </c>
      <c r="C56" s="605">
        <v>595.70689038</v>
      </c>
      <c r="D56" s="605">
        <v>482.96026221</v>
      </c>
      <c r="E56" s="605">
        <v>2267.3068833759999</v>
      </c>
      <c r="F56" s="599">
        <v>0.23344907851026409</v>
      </c>
      <c r="G56" s="399">
        <v>-0.7372623464658663</v>
      </c>
      <c r="H56" s="601">
        <v>595.70689038</v>
      </c>
    </row>
    <row r="57" spans="1:8">
      <c r="A57" s="595">
        <v>40</v>
      </c>
      <c r="B57" s="591" t="s">
        <v>153</v>
      </c>
      <c r="C57" s="605">
        <v>546.92088397999999</v>
      </c>
      <c r="D57" s="605">
        <v>1154.8431099750001</v>
      </c>
      <c r="E57" s="605">
        <v>790.11768075700002</v>
      </c>
      <c r="F57" s="599">
        <v>-0.5264110949306009</v>
      </c>
      <c r="G57" s="398">
        <v>-0.30779819601555658</v>
      </c>
      <c r="H57" s="601">
        <v>546.92088397999999</v>
      </c>
    </row>
    <row r="58" spans="1:8">
      <c r="A58" s="595">
        <v>41</v>
      </c>
      <c r="B58" s="591" t="s">
        <v>129</v>
      </c>
      <c r="C58" s="605">
        <v>544.03776263899999</v>
      </c>
      <c r="D58" s="605">
        <v>4199.9600318350003</v>
      </c>
      <c r="E58" s="605">
        <v>14933.285435076001</v>
      </c>
      <c r="F58" s="599">
        <v>-0.87046596669604381</v>
      </c>
      <c r="G58" s="398">
        <v>-0.96356878297115123</v>
      </c>
      <c r="H58" s="601">
        <v>544.03776263899999</v>
      </c>
    </row>
    <row r="59" spans="1:8">
      <c r="A59" s="595">
        <v>42</v>
      </c>
      <c r="B59" s="591" t="s">
        <v>137</v>
      </c>
      <c r="C59" s="605">
        <v>482.35372249</v>
      </c>
      <c r="D59" s="605">
        <v>2359.08404415</v>
      </c>
      <c r="E59" s="605">
        <v>6336.4262334280002</v>
      </c>
      <c r="F59" s="599">
        <v>-0.79553347254154461</v>
      </c>
      <c r="G59" s="398">
        <v>-0.92387606124958432</v>
      </c>
      <c r="H59" s="601">
        <v>482.35372249</v>
      </c>
    </row>
    <row r="60" spans="1:8">
      <c r="A60" s="595">
        <v>43</v>
      </c>
      <c r="B60" s="591" t="s">
        <v>140</v>
      </c>
      <c r="C60" s="605">
        <v>217.79544925499999</v>
      </c>
      <c r="D60" s="605">
        <v>2279.2941789319998</v>
      </c>
      <c r="E60" s="605">
        <v>646.89691998599994</v>
      </c>
      <c r="F60" s="599">
        <v>-0.90444609946880505</v>
      </c>
      <c r="G60" s="398">
        <v>-0.66332279142755313</v>
      </c>
      <c r="H60" s="601">
        <v>217.79544925499999</v>
      </c>
    </row>
    <row r="61" spans="1:8">
      <c r="A61" s="595">
        <v>44</v>
      </c>
      <c r="B61" s="591" t="s">
        <v>141</v>
      </c>
      <c r="C61" s="605">
        <v>94.128170564000001</v>
      </c>
      <c r="D61" s="605">
        <v>197.752041757</v>
      </c>
      <c r="E61" s="605">
        <v>4005.4824045599998</v>
      </c>
      <c r="F61" s="599">
        <v>-0.52400910894429198</v>
      </c>
      <c r="G61" s="398">
        <v>-0.97650016625791669</v>
      </c>
      <c r="H61" s="601">
        <v>94.128170564000001</v>
      </c>
    </row>
    <row r="62" spans="1:8">
      <c r="A62" s="595">
        <v>45</v>
      </c>
      <c r="B62" s="591" t="s">
        <v>151</v>
      </c>
      <c r="C62" s="605">
        <v>44.935069732000002</v>
      </c>
      <c r="D62" s="605">
        <v>102.83078200600001</v>
      </c>
      <c r="E62" s="605">
        <v>3324.910524459</v>
      </c>
      <c r="F62" s="599">
        <v>-0.56301927442914801</v>
      </c>
      <c r="G62" s="398">
        <v>-0.98648532963475422</v>
      </c>
      <c r="H62" s="601">
        <v>44.935069732000002</v>
      </c>
    </row>
    <row r="63" spans="1:8">
      <c r="A63" s="595">
        <v>46</v>
      </c>
      <c r="B63" s="592" t="s">
        <v>1568</v>
      </c>
      <c r="C63" s="605">
        <v>43.989687341</v>
      </c>
      <c r="D63" s="605">
        <v>1672.070929001</v>
      </c>
      <c r="E63" s="605">
        <v>754.57948216800003</v>
      </c>
      <c r="F63" s="599">
        <v>-0.97369149443481906</v>
      </c>
      <c r="G63" s="398">
        <v>-0.94170304337640853</v>
      </c>
      <c r="H63" s="601">
        <v>43.989687341</v>
      </c>
    </row>
    <row r="64" spans="1:8">
      <c r="A64" s="595">
        <v>47</v>
      </c>
      <c r="B64" s="591" t="s">
        <v>138</v>
      </c>
      <c r="C64" s="605">
        <v>2.9126453699999999</v>
      </c>
      <c r="D64" s="605">
        <v>21.768971659999998</v>
      </c>
      <c r="E64" s="605">
        <v>1077.428301896</v>
      </c>
      <c r="F64" s="599">
        <v>-0.86620197703909363</v>
      </c>
      <c r="G64" s="398">
        <v>-0.99729666896175417</v>
      </c>
      <c r="H64" s="601">
        <v>2.9126453699999999</v>
      </c>
    </row>
    <row r="65" spans="1:8">
      <c r="A65" s="595"/>
      <c r="B65" s="591"/>
      <c r="C65" s="605"/>
      <c r="D65" s="605"/>
      <c r="E65" s="605"/>
      <c r="F65" s="599"/>
      <c r="G65" s="398"/>
      <c r="H65" s="601"/>
    </row>
    <row r="66" spans="1:8">
      <c r="A66" s="595"/>
      <c r="B66" s="591"/>
      <c r="C66" s="605"/>
      <c r="D66" s="605"/>
      <c r="E66" s="605"/>
      <c r="F66" s="599"/>
      <c r="G66" s="398"/>
      <c r="H66" s="601"/>
    </row>
    <row r="67" spans="1:8">
      <c r="A67" s="595"/>
      <c r="B67" s="591"/>
      <c r="C67" s="605"/>
      <c r="D67" s="605"/>
      <c r="E67" s="605"/>
      <c r="F67" s="599"/>
      <c r="G67" s="398"/>
      <c r="H67" s="601"/>
    </row>
    <row r="68" spans="1:8">
      <c r="A68" s="397"/>
      <c r="B68" s="397"/>
      <c r="C68" s="397"/>
      <c r="D68" s="397"/>
      <c r="E68" s="397"/>
      <c r="F68" s="397"/>
      <c r="G68" s="397"/>
      <c r="H68" s="397"/>
    </row>
    <row r="69" spans="1:8">
      <c r="A69" s="397"/>
      <c r="B69" s="397"/>
      <c r="C69" s="397"/>
      <c r="D69" s="397"/>
      <c r="E69" s="397"/>
      <c r="F69" s="397"/>
      <c r="G69" s="397"/>
      <c r="H69" s="397"/>
    </row>
    <row r="70" spans="1:8">
      <c r="A70" s="397"/>
      <c r="B70" s="397"/>
      <c r="C70" s="397"/>
      <c r="D70" s="397"/>
      <c r="E70" s="397"/>
      <c r="F70" s="397"/>
      <c r="G70" s="397"/>
      <c r="H70" s="397"/>
    </row>
    <row r="71" spans="1:8">
      <c r="A71" s="397"/>
      <c r="B71" s="397"/>
      <c r="C71" s="397"/>
      <c r="D71" s="397"/>
      <c r="E71" s="397"/>
      <c r="F71" s="397"/>
      <c r="G71" s="397"/>
      <c r="H71" s="397"/>
    </row>
    <row r="72" spans="1:8">
      <c r="A72" s="397"/>
      <c r="B72" s="397"/>
      <c r="C72" s="397"/>
      <c r="D72" s="397"/>
      <c r="E72" s="397"/>
      <c r="F72" s="397"/>
      <c r="G72" s="397"/>
      <c r="H72" s="397"/>
    </row>
    <row r="73" spans="1:8">
      <c r="A73" s="397"/>
      <c r="B73" s="397"/>
      <c r="C73" s="397"/>
      <c r="D73" s="397"/>
      <c r="E73" s="397"/>
      <c r="F73" s="397"/>
      <c r="G73" s="397"/>
      <c r="H73" s="397"/>
    </row>
    <row r="74" spans="1:8">
      <c r="A74" s="397"/>
      <c r="B74" s="397"/>
      <c r="C74" s="397"/>
      <c r="D74" s="397"/>
      <c r="E74" s="397"/>
      <c r="F74" s="397"/>
      <c r="G74" s="397"/>
      <c r="H74" s="397"/>
    </row>
    <row r="75" spans="1:8">
      <c r="A75" s="397"/>
      <c r="B75" s="397"/>
      <c r="C75" s="397"/>
      <c r="D75" s="397"/>
      <c r="E75" s="397"/>
      <c r="F75" s="397"/>
      <c r="G75" s="397"/>
      <c r="H75" s="397"/>
    </row>
    <row r="76" spans="1:8">
      <c r="A76" s="397"/>
      <c r="B76" s="397"/>
      <c r="C76" s="397"/>
      <c r="D76" s="397"/>
      <c r="E76" s="397"/>
      <c r="F76" s="397"/>
      <c r="G76" s="397"/>
      <c r="H76" s="397"/>
    </row>
    <row r="77" spans="1:8">
      <c r="A77" s="397"/>
      <c r="B77" s="397"/>
      <c r="C77" s="397"/>
      <c r="D77" s="397"/>
      <c r="E77" s="397"/>
      <c r="F77" s="397"/>
      <c r="G77" s="397"/>
      <c r="H77" s="397"/>
    </row>
    <row r="78" spans="1:8">
      <c r="A78" s="397"/>
      <c r="B78" s="397"/>
      <c r="C78" s="397"/>
      <c r="D78" s="397"/>
      <c r="E78" s="397"/>
      <c r="F78" s="397"/>
      <c r="G78" s="397"/>
      <c r="H78" s="397"/>
    </row>
    <row r="79" spans="1:8">
      <c r="A79" s="397"/>
      <c r="B79" s="397"/>
      <c r="C79" s="397"/>
      <c r="D79" s="397"/>
      <c r="E79" s="397"/>
      <c r="F79" s="397"/>
      <c r="G79" s="397"/>
      <c r="H79" s="397"/>
    </row>
    <row r="80" spans="1:8">
      <c r="A80" s="397"/>
      <c r="B80" s="397"/>
      <c r="C80" s="397"/>
      <c r="D80" s="397"/>
      <c r="E80" s="397"/>
      <c r="F80" s="397"/>
      <c r="G80" s="397"/>
      <c r="H80" s="397"/>
    </row>
    <row r="81" spans="1:8">
      <c r="A81" s="397"/>
      <c r="B81" s="397"/>
      <c r="C81" s="397"/>
      <c r="D81" s="397"/>
      <c r="E81" s="397"/>
      <c r="F81" s="397"/>
      <c r="G81" s="397"/>
      <c r="H81" s="397"/>
    </row>
    <row r="82" spans="1:8">
      <c r="A82" s="397"/>
      <c r="B82" s="397"/>
      <c r="C82" s="397"/>
      <c r="D82" s="397"/>
      <c r="E82" s="397"/>
      <c r="F82" s="397"/>
      <c r="G82" s="397"/>
      <c r="H82" s="397"/>
    </row>
    <row r="83" spans="1:8">
      <c r="A83" s="397"/>
      <c r="B83" s="397"/>
      <c r="C83" s="397"/>
      <c r="D83" s="397"/>
      <c r="E83" s="397"/>
      <c r="F83" s="397"/>
      <c r="G83" s="397"/>
      <c r="H83" s="397"/>
    </row>
    <row r="84" spans="1:8">
      <c r="A84" s="397"/>
      <c r="B84" s="397"/>
      <c r="C84" s="397"/>
      <c r="D84" s="397"/>
      <c r="E84" s="397"/>
      <c r="F84" s="397"/>
      <c r="G84" s="397"/>
      <c r="H84" s="397"/>
    </row>
    <row r="85" spans="1:8">
      <c r="A85" s="397"/>
      <c r="B85" s="397"/>
      <c r="C85" s="397"/>
      <c r="D85" s="397"/>
      <c r="E85" s="397"/>
      <c r="F85" s="397"/>
      <c r="G85" s="397"/>
      <c r="H85" s="397"/>
    </row>
    <row r="86" spans="1:8">
      <c r="A86" s="397"/>
      <c r="B86" s="397"/>
      <c r="C86" s="397"/>
      <c r="D86" s="397"/>
      <c r="E86" s="397"/>
      <c r="F86" s="397"/>
      <c r="G86" s="397"/>
      <c r="H86" s="397"/>
    </row>
    <row r="87" spans="1:8">
      <c r="A87" s="397"/>
      <c r="B87" s="397"/>
      <c r="C87" s="397"/>
      <c r="D87" s="397"/>
      <c r="E87" s="397"/>
      <c r="F87" s="397"/>
      <c r="G87" s="397"/>
      <c r="H87" s="397"/>
    </row>
    <row r="88" spans="1:8">
      <c r="A88" s="397"/>
      <c r="B88" s="397"/>
      <c r="C88" s="397"/>
      <c r="D88" s="397"/>
      <c r="E88" s="397"/>
      <c r="F88" s="397"/>
      <c r="G88" s="397"/>
      <c r="H88" s="397"/>
    </row>
    <row r="89" spans="1:8">
      <c r="A89" s="397"/>
      <c r="B89" s="397"/>
      <c r="C89" s="397"/>
      <c r="D89" s="397"/>
      <c r="E89" s="397"/>
      <c r="F89" s="397"/>
      <c r="G89" s="397"/>
      <c r="H89" s="397"/>
    </row>
    <row r="90" spans="1:8">
      <c r="A90" s="397"/>
      <c r="B90" s="397"/>
      <c r="C90" s="397"/>
      <c r="D90" s="397"/>
      <c r="E90" s="397"/>
      <c r="F90" s="397"/>
      <c r="G90" s="397"/>
      <c r="H90" s="397"/>
    </row>
    <row r="91" spans="1:8">
      <c r="A91" s="397"/>
      <c r="B91" s="397"/>
      <c r="C91" s="397"/>
      <c r="D91" s="397"/>
      <c r="E91" s="397"/>
      <c r="F91" s="397"/>
      <c r="G91" s="397"/>
      <c r="H91" s="397"/>
    </row>
    <row r="92" spans="1:8">
      <c r="A92" s="397"/>
      <c r="B92" s="397"/>
      <c r="C92" s="397"/>
      <c r="D92" s="397"/>
      <c r="E92" s="397"/>
      <c r="F92" s="397"/>
      <c r="G92" s="397"/>
      <c r="H92" s="397"/>
    </row>
    <row r="93" spans="1:8">
      <c r="A93" s="397"/>
      <c r="B93" s="397"/>
      <c r="C93" s="397"/>
      <c r="D93" s="397"/>
      <c r="E93" s="397"/>
      <c r="F93" s="397"/>
      <c r="G93" s="397"/>
      <c r="H93" s="397"/>
    </row>
    <row r="94" spans="1:8">
      <c r="A94" s="397"/>
      <c r="B94" s="397"/>
      <c r="C94" s="397"/>
      <c r="D94" s="397"/>
      <c r="E94" s="397"/>
      <c r="F94" s="397"/>
      <c r="G94" s="397"/>
      <c r="H94" s="397"/>
    </row>
    <row r="95" spans="1:8">
      <c r="A95" s="397"/>
      <c r="B95" s="397"/>
      <c r="C95" s="397"/>
      <c r="D95" s="397"/>
      <c r="E95" s="397"/>
      <c r="F95" s="397"/>
      <c r="G95" s="397"/>
      <c r="H95" s="397"/>
    </row>
    <row r="96" spans="1:8">
      <c r="A96" s="397"/>
      <c r="B96" s="397"/>
      <c r="C96" s="397"/>
      <c r="D96" s="397"/>
      <c r="E96" s="397"/>
      <c r="F96" s="397"/>
      <c r="G96" s="397"/>
      <c r="H96" s="397"/>
    </row>
    <row r="97" spans="1:8">
      <c r="A97" s="397"/>
      <c r="B97" s="397"/>
      <c r="C97" s="397"/>
      <c r="D97" s="397"/>
      <c r="E97" s="397"/>
      <c r="F97" s="397"/>
      <c r="G97" s="397"/>
      <c r="H97" s="397"/>
    </row>
    <row r="98" spans="1:8">
      <c r="A98" s="397"/>
      <c r="B98" s="397"/>
      <c r="C98" s="397"/>
      <c r="D98" s="397"/>
      <c r="E98" s="397"/>
      <c r="F98" s="397"/>
      <c r="G98" s="397"/>
      <c r="H98" s="397"/>
    </row>
    <row r="99" spans="1:8">
      <c r="A99" s="397"/>
      <c r="B99" s="397"/>
      <c r="C99" s="397"/>
      <c r="D99" s="397"/>
      <c r="E99" s="397"/>
      <c r="F99" s="397"/>
      <c r="G99" s="397"/>
      <c r="H99" s="397"/>
    </row>
    <row r="100" spans="1:8">
      <c r="A100" s="397"/>
      <c r="B100" s="397"/>
      <c r="C100" s="397"/>
      <c r="D100" s="397"/>
      <c r="E100" s="397"/>
      <c r="F100" s="397"/>
      <c r="G100" s="397"/>
      <c r="H100" s="397"/>
    </row>
    <row r="101" spans="1:8">
      <c r="A101" s="397"/>
      <c r="B101" s="397"/>
      <c r="C101" s="397"/>
      <c r="D101" s="397"/>
      <c r="E101" s="397"/>
      <c r="F101" s="397"/>
      <c r="G101" s="397"/>
      <c r="H101" s="397"/>
    </row>
    <row r="102" spans="1:8">
      <c r="A102" s="397"/>
      <c r="B102" s="397"/>
      <c r="C102" s="397"/>
      <c r="D102" s="397"/>
      <c r="E102" s="397"/>
      <c r="F102" s="397"/>
      <c r="G102" s="397"/>
      <c r="H102" s="397"/>
    </row>
    <row r="103" spans="1:8">
      <c r="A103" s="397"/>
      <c r="B103" s="397"/>
      <c r="C103" s="397"/>
      <c r="D103" s="397"/>
      <c r="E103" s="397"/>
      <c r="F103" s="397"/>
      <c r="G103" s="397"/>
      <c r="H103" s="397"/>
    </row>
    <row r="104" spans="1:8">
      <c r="A104" s="397"/>
      <c r="B104" s="397"/>
      <c r="C104" s="397"/>
      <c r="D104" s="397"/>
      <c r="E104" s="397"/>
      <c r="F104" s="397"/>
      <c r="G104" s="397"/>
      <c r="H104" s="397"/>
    </row>
    <row r="105" spans="1:8">
      <c r="A105" s="397"/>
      <c r="B105" s="397"/>
      <c r="C105" s="397"/>
      <c r="D105" s="397"/>
      <c r="E105" s="397"/>
      <c r="F105" s="397"/>
      <c r="G105" s="397"/>
      <c r="H105" s="397"/>
    </row>
    <row r="106" spans="1:8">
      <c r="A106" s="397"/>
      <c r="B106" s="397"/>
      <c r="C106" s="397"/>
      <c r="D106" s="397"/>
      <c r="E106" s="397"/>
      <c r="F106" s="397"/>
      <c r="G106" s="397"/>
      <c r="H106" s="397"/>
    </row>
    <row r="107" spans="1:8">
      <c r="A107" s="397"/>
      <c r="B107" s="397"/>
      <c r="C107" s="397"/>
      <c r="D107" s="397"/>
      <c r="E107" s="397"/>
      <c r="F107" s="397"/>
      <c r="G107" s="397"/>
      <c r="H107" s="397"/>
    </row>
    <row r="108" spans="1:8">
      <c r="A108" s="397"/>
      <c r="B108" s="397"/>
      <c r="C108" s="397"/>
      <c r="D108" s="397"/>
      <c r="E108" s="397"/>
      <c r="F108" s="397"/>
      <c r="G108" s="397"/>
      <c r="H108" s="397"/>
    </row>
    <row r="109" spans="1:8">
      <c r="A109" s="397"/>
      <c r="B109" s="397"/>
      <c r="C109" s="397"/>
      <c r="D109" s="397"/>
      <c r="E109" s="397"/>
      <c r="F109" s="397"/>
      <c r="G109" s="397"/>
      <c r="H109" s="397"/>
    </row>
    <row r="110" spans="1:8">
      <c r="A110" s="397"/>
      <c r="B110" s="397"/>
      <c r="C110" s="397"/>
      <c r="D110" s="397"/>
      <c r="E110" s="397"/>
      <c r="F110" s="397"/>
      <c r="G110" s="397"/>
      <c r="H110" s="397"/>
    </row>
    <row r="111" spans="1:8">
      <c r="A111" s="397"/>
      <c r="B111" s="397"/>
      <c r="C111" s="397"/>
      <c r="D111" s="397"/>
      <c r="E111" s="397"/>
      <c r="F111" s="397"/>
      <c r="G111" s="397"/>
      <c r="H111" s="397"/>
    </row>
    <row r="112" spans="1:8">
      <c r="A112" s="397"/>
      <c r="B112" s="397"/>
      <c r="C112" s="397"/>
      <c r="D112" s="397"/>
      <c r="E112" s="397"/>
      <c r="F112" s="397"/>
      <c r="G112" s="397"/>
      <c r="H112" s="397"/>
    </row>
    <row r="113" spans="1:8">
      <c r="A113" s="397"/>
      <c r="B113" s="397"/>
      <c r="C113" s="397"/>
      <c r="D113" s="397"/>
      <c r="E113" s="397"/>
      <c r="F113" s="397"/>
      <c r="G113" s="397"/>
      <c r="H113" s="397"/>
    </row>
    <row r="114" spans="1:8">
      <c r="A114" s="397"/>
      <c r="B114" s="397"/>
      <c r="C114" s="397"/>
      <c r="D114" s="397"/>
      <c r="E114" s="397"/>
      <c r="F114" s="397"/>
      <c r="G114" s="397"/>
      <c r="H114" s="397"/>
    </row>
    <row r="115" spans="1:8">
      <c r="A115" s="397"/>
      <c r="B115" s="397"/>
      <c r="C115" s="397"/>
      <c r="D115" s="397"/>
      <c r="E115" s="397"/>
      <c r="F115" s="397"/>
      <c r="G115" s="397"/>
      <c r="H115" s="397"/>
    </row>
    <row r="116" spans="1:8">
      <c r="A116" s="397"/>
      <c r="B116" s="397"/>
      <c r="C116" s="397"/>
      <c r="D116" s="397"/>
      <c r="E116" s="397"/>
      <c r="F116" s="397"/>
      <c r="G116" s="397"/>
      <c r="H116" s="397"/>
    </row>
    <row r="117" spans="1:8">
      <c r="A117" s="397"/>
      <c r="B117" s="397"/>
      <c r="C117" s="397"/>
      <c r="D117" s="397"/>
      <c r="E117" s="397"/>
      <c r="F117" s="397"/>
      <c r="G117" s="397"/>
      <c r="H117" s="397"/>
    </row>
    <row r="118" spans="1:8">
      <c r="A118" s="397"/>
      <c r="B118" s="397"/>
      <c r="C118" s="397"/>
      <c r="D118" s="397"/>
      <c r="E118" s="397"/>
      <c r="F118" s="397"/>
      <c r="G118" s="397"/>
      <c r="H118" s="397"/>
    </row>
    <row r="119" spans="1:8">
      <c r="A119" s="397"/>
      <c r="B119" s="397"/>
      <c r="C119" s="397"/>
      <c r="D119" s="397"/>
      <c r="E119" s="397"/>
      <c r="F119" s="397"/>
      <c r="G119" s="397"/>
      <c r="H119" s="397"/>
    </row>
    <row r="120" spans="1:8">
      <c r="A120" s="397"/>
      <c r="B120" s="397"/>
      <c r="C120" s="397"/>
      <c r="D120" s="397"/>
      <c r="E120" s="397"/>
      <c r="F120" s="397"/>
      <c r="G120" s="397"/>
      <c r="H120" s="397"/>
    </row>
    <row r="121" spans="1:8">
      <c r="A121" s="397"/>
      <c r="B121" s="397"/>
      <c r="C121" s="397"/>
      <c r="D121" s="397"/>
      <c r="E121" s="397"/>
      <c r="F121" s="397"/>
      <c r="G121" s="397"/>
      <c r="H121" s="397"/>
    </row>
    <row r="122" spans="1:8">
      <c r="A122" s="397"/>
      <c r="B122" s="397"/>
      <c r="C122" s="397"/>
      <c r="D122" s="397"/>
      <c r="E122" s="397"/>
      <c r="F122" s="397"/>
      <c r="G122" s="397"/>
      <c r="H122" s="397"/>
    </row>
    <row r="123" spans="1:8">
      <c r="A123" s="397"/>
      <c r="B123" s="397"/>
      <c r="C123" s="397"/>
      <c r="D123" s="397"/>
      <c r="E123" s="397"/>
      <c r="F123" s="397"/>
      <c r="G123" s="397"/>
      <c r="H123" s="397"/>
    </row>
    <row r="124" spans="1:8">
      <c r="A124" s="397"/>
      <c r="B124" s="397"/>
      <c r="C124" s="397"/>
      <c r="D124" s="397"/>
      <c r="E124" s="397"/>
      <c r="F124" s="397"/>
      <c r="G124" s="397"/>
      <c r="H124" s="397"/>
    </row>
    <row r="125" spans="1:8">
      <c r="A125" s="397"/>
      <c r="B125" s="397"/>
      <c r="C125" s="397"/>
      <c r="D125" s="397"/>
      <c r="E125" s="397"/>
      <c r="F125" s="397"/>
      <c r="G125" s="397"/>
      <c r="H125" s="397"/>
    </row>
    <row r="126" spans="1:8">
      <c r="A126" s="397"/>
      <c r="B126" s="397"/>
      <c r="C126" s="397"/>
      <c r="D126" s="397"/>
      <c r="E126" s="397"/>
      <c r="F126" s="397"/>
      <c r="G126" s="397"/>
      <c r="H126" s="397"/>
    </row>
    <row r="127" spans="1:8">
      <c r="A127" s="397"/>
      <c r="B127" s="397"/>
      <c r="C127" s="397"/>
      <c r="D127" s="397"/>
      <c r="E127" s="397"/>
      <c r="F127" s="397"/>
      <c r="G127" s="397"/>
      <c r="H127" s="397"/>
    </row>
    <row r="128" spans="1:8">
      <c r="A128" s="397"/>
      <c r="B128" s="397"/>
      <c r="C128" s="397"/>
      <c r="D128" s="397"/>
      <c r="E128" s="397"/>
      <c r="F128" s="397"/>
      <c r="G128" s="397"/>
      <c r="H128" s="397"/>
    </row>
    <row r="129" spans="1:8">
      <c r="A129" s="397"/>
      <c r="B129" s="397"/>
      <c r="C129" s="397"/>
      <c r="D129" s="397"/>
      <c r="E129" s="397"/>
      <c r="F129" s="397"/>
      <c r="G129" s="397"/>
      <c r="H129" s="397"/>
    </row>
    <row r="130" spans="1:8">
      <c r="A130" s="397"/>
      <c r="B130" s="397"/>
      <c r="C130" s="397"/>
      <c r="D130" s="397"/>
      <c r="E130" s="397"/>
      <c r="F130" s="397"/>
      <c r="G130" s="397"/>
      <c r="H130" s="397"/>
    </row>
    <row r="131" spans="1:8">
      <c r="A131" s="397"/>
      <c r="B131" s="397"/>
      <c r="C131" s="397"/>
      <c r="D131" s="397"/>
      <c r="E131" s="397"/>
      <c r="F131" s="397"/>
      <c r="G131" s="397"/>
      <c r="H131" s="397"/>
    </row>
    <row r="132" spans="1:8">
      <c r="A132" s="397"/>
      <c r="B132" s="397"/>
      <c r="C132" s="397"/>
      <c r="D132" s="397"/>
      <c r="E132" s="397"/>
      <c r="F132" s="397"/>
      <c r="G132" s="397"/>
      <c r="H132" s="397"/>
    </row>
    <row r="133" spans="1:8">
      <c r="A133" s="397"/>
      <c r="B133" s="397"/>
      <c r="C133" s="397"/>
      <c r="D133" s="397"/>
      <c r="E133" s="397"/>
      <c r="F133" s="397"/>
      <c r="G133" s="397"/>
      <c r="H133" s="397"/>
    </row>
    <row r="134" spans="1:8">
      <c r="A134" s="397"/>
      <c r="B134" s="397"/>
      <c r="C134" s="397"/>
      <c r="D134" s="397"/>
      <c r="E134" s="397"/>
      <c r="F134" s="397"/>
      <c r="G134" s="397"/>
      <c r="H134" s="397"/>
    </row>
    <row r="135" spans="1:8">
      <c r="A135" s="397"/>
      <c r="B135" s="397"/>
      <c r="C135" s="397"/>
      <c r="D135" s="397"/>
      <c r="E135" s="397"/>
      <c r="F135" s="397"/>
      <c r="G135" s="397"/>
      <c r="H135" s="397"/>
    </row>
    <row r="136" spans="1:8">
      <c r="A136" s="397"/>
      <c r="B136" s="397"/>
      <c r="C136" s="397"/>
      <c r="D136" s="397"/>
      <c r="E136" s="397"/>
      <c r="F136" s="397"/>
      <c r="G136" s="397"/>
      <c r="H136" s="397"/>
    </row>
    <row r="137" spans="1:8">
      <c r="A137" s="397"/>
      <c r="B137" s="397"/>
      <c r="C137" s="397"/>
      <c r="D137" s="397"/>
      <c r="E137" s="397"/>
      <c r="F137" s="397"/>
      <c r="G137" s="397"/>
      <c r="H137" s="397"/>
    </row>
    <row r="138" spans="1:8">
      <c r="A138" s="397"/>
      <c r="B138" s="397"/>
      <c r="C138" s="397"/>
      <c r="D138" s="397"/>
      <c r="E138" s="397"/>
      <c r="F138" s="397"/>
      <c r="G138" s="397"/>
      <c r="H138" s="397"/>
    </row>
    <row r="139" spans="1:8">
      <c r="A139" s="397"/>
      <c r="B139" s="397"/>
      <c r="C139" s="397"/>
      <c r="D139" s="397"/>
      <c r="E139" s="397"/>
      <c r="F139" s="397"/>
      <c r="G139" s="397"/>
      <c r="H139" s="397"/>
    </row>
    <row r="140" spans="1:8">
      <c r="A140" s="397"/>
      <c r="B140" s="397"/>
      <c r="C140" s="397"/>
      <c r="D140" s="397"/>
      <c r="E140" s="397"/>
      <c r="F140" s="397"/>
      <c r="G140" s="397"/>
      <c r="H140" s="397"/>
    </row>
    <row r="141" spans="1:8">
      <c r="A141" s="397"/>
      <c r="B141" s="397"/>
      <c r="C141" s="397"/>
      <c r="D141" s="397"/>
      <c r="E141" s="397"/>
      <c r="F141" s="397"/>
      <c r="G141" s="397"/>
      <c r="H141" s="397"/>
    </row>
    <row r="142" spans="1:8">
      <c r="A142" s="397"/>
      <c r="B142" s="397"/>
      <c r="C142" s="397"/>
      <c r="D142" s="397"/>
      <c r="E142" s="397"/>
      <c r="F142" s="397"/>
      <c r="G142" s="397"/>
      <c r="H142" s="397"/>
    </row>
    <row r="143" spans="1:8">
      <c r="A143" s="397"/>
      <c r="B143" s="397"/>
      <c r="C143" s="397"/>
      <c r="D143" s="397"/>
      <c r="E143" s="397"/>
      <c r="F143" s="397"/>
      <c r="G143" s="397"/>
      <c r="H143" s="397"/>
    </row>
    <row r="144" spans="1:8">
      <c r="A144" s="397"/>
      <c r="B144" s="397"/>
      <c r="C144" s="397"/>
      <c r="D144" s="397"/>
      <c r="E144" s="397"/>
      <c r="F144" s="397"/>
      <c r="G144" s="397"/>
      <c r="H144" s="397"/>
    </row>
    <row r="145" spans="1:8">
      <c r="A145" s="397"/>
      <c r="B145" s="397"/>
      <c r="C145" s="397"/>
      <c r="D145" s="397"/>
      <c r="E145" s="397"/>
      <c r="F145" s="397"/>
      <c r="G145" s="397"/>
      <c r="H145" s="397"/>
    </row>
    <row r="146" spans="1:8">
      <c r="A146" s="397"/>
      <c r="B146" s="397"/>
      <c r="C146" s="397"/>
      <c r="D146" s="397"/>
      <c r="E146" s="397"/>
      <c r="F146" s="397"/>
      <c r="G146" s="397"/>
      <c r="H146" s="397"/>
    </row>
    <row r="147" spans="1:8">
      <c r="A147" s="397"/>
      <c r="B147" s="397"/>
      <c r="C147" s="397"/>
      <c r="D147" s="397"/>
      <c r="E147" s="397"/>
      <c r="F147" s="397"/>
      <c r="G147" s="397"/>
      <c r="H147" s="397"/>
    </row>
    <row r="148" spans="1:8">
      <c r="A148" s="397"/>
      <c r="B148" s="397"/>
      <c r="C148" s="397"/>
      <c r="D148" s="397"/>
      <c r="E148" s="397"/>
      <c r="F148" s="397"/>
      <c r="G148" s="397"/>
      <c r="H148" s="397"/>
    </row>
    <row r="149" spans="1:8">
      <c r="A149" s="397"/>
      <c r="B149" s="397"/>
      <c r="C149" s="397"/>
      <c r="D149" s="397"/>
      <c r="E149" s="397"/>
      <c r="F149" s="397"/>
      <c r="G149" s="397"/>
      <c r="H149" s="397"/>
    </row>
    <row r="150" spans="1:8">
      <c r="A150" s="397"/>
      <c r="B150" s="397"/>
      <c r="C150" s="397"/>
      <c r="D150" s="397"/>
      <c r="E150" s="397"/>
      <c r="F150" s="397"/>
      <c r="G150" s="397"/>
      <c r="H150" s="397"/>
    </row>
    <row r="151" spans="1:8">
      <c r="A151" s="397"/>
      <c r="B151" s="397"/>
      <c r="C151" s="397"/>
      <c r="D151" s="397"/>
      <c r="E151" s="397"/>
      <c r="F151" s="397"/>
      <c r="G151" s="397"/>
      <c r="H151" s="397"/>
    </row>
    <row r="152" spans="1:8">
      <c r="A152" s="397"/>
      <c r="B152" s="397"/>
      <c r="C152" s="397"/>
      <c r="D152" s="397"/>
      <c r="E152" s="397"/>
      <c r="F152" s="397"/>
      <c r="G152" s="397"/>
      <c r="H152" s="397"/>
    </row>
    <row r="153" spans="1:8">
      <c r="A153" s="397"/>
      <c r="B153" s="397"/>
      <c r="C153" s="397"/>
      <c r="D153" s="397"/>
      <c r="E153" s="397"/>
      <c r="F153" s="397"/>
      <c r="G153" s="397"/>
      <c r="H153" s="397"/>
    </row>
    <row r="154" spans="1:8">
      <c r="A154" s="397"/>
      <c r="B154" s="397"/>
      <c r="C154" s="397"/>
      <c r="D154" s="397"/>
      <c r="E154" s="397"/>
      <c r="F154" s="397"/>
      <c r="G154" s="397"/>
      <c r="H154" s="397"/>
    </row>
    <row r="155" spans="1:8">
      <c r="A155" s="397"/>
      <c r="B155" s="397"/>
      <c r="C155" s="397"/>
      <c r="D155" s="397"/>
      <c r="E155" s="397"/>
      <c r="F155" s="397"/>
      <c r="G155" s="397"/>
      <c r="H155" s="397"/>
    </row>
    <row r="156" spans="1:8">
      <c r="A156" s="397"/>
      <c r="B156" s="397"/>
      <c r="C156" s="397"/>
      <c r="D156" s="397"/>
      <c r="E156" s="397"/>
      <c r="F156" s="397"/>
      <c r="G156" s="397"/>
      <c r="H156" s="397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C16" sqref="C16:E16"/>
    </sheetView>
  </sheetViews>
  <sheetFormatPr defaultRowHeight="17.25"/>
  <cols>
    <col min="1" max="1" width="5.125" customWidth="1"/>
    <col min="2" max="2" width="29.625" style="33" customWidth="1"/>
    <col min="3" max="3" width="10.625" style="32" customWidth="1"/>
    <col min="4" max="5" width="10.25" style="32" customWidth="1"/>
    <col min="6" max="6" width="12.75" style="32" customWidth="1"/>
    <col min="7" max="7" width="14.75" customWidth="1"/>
    <col min="8" max="8" width="13.125" customWidth="1"/>
    <col min="9" max="9" width="11.625" customWidth="1"/>
    <col min="10" max="10" width="12" bestFit="1" customWidth="1"/>
    <col min="11" max="11" width="28.25" customWidth="1"/>
    <col min="12" max="12" width="11.375" bestFit="1" customWidth="1"/>
    <col min="13" max="13" width="14.125" customWidth="1"/>
    <col min="15" max="15" width="12.125" bestFit="1" customWidth="1"/>
  </cols>
  <sheetData>
    <row r="1" spans="1:9" ht="24" customHeight="1" thickBot="1">
      <c r="A1" s="426"/>
      <c r="B1" s="426"/>
      <c r="C1" s="1372"/>
      <c r="D1" s="1372"/>
      <c r="E1" s="1372"/>
      <c r="F1" s="1372"/>
      <c r="G1" s="1372"/>
      <c r="I1" s="425" t="s">
        <v>1658</v>
      </c>
    </row>
    <row r="2" spans="1:9" ht="36.75" customHeight="1" thickBot="1">
      <c r="A2" s="1373" t="s">
        <v>335</v>
      </c>
      <c r="B2" s="1365" t="s">
        <v>337</v>
      </c>
      <c r="C2" s="1367" t="s">
        <v>228</v>
      </c>
      <c r="D2" s="1368"/>
      <c r="E2" s="1369"/>
      <c r="F2" s="1367" t="s">
        <v>229</v>
      </c>
      <c r="G2" s="1369"/>
      <c r="H2" s="1119" t="s">
        <v>1648</v>
      </c>
      <c r="I2" s="1120" t="s">
        <v>1657</v>
      </c>
    </row>
    <row r="3" spans="1:9" ht="20.25" customHeight="1" thickBot="1">
      <c r="A3" s="1374"/>
      <c r="B3" s="1366"/>
      <c r="C3" s="407" t="s">
        <v>3057</v>
      </c>
      <c r="D3" s="407" t="s">
        <v>3094</v>
      </c>
      <c r="E3" s="407" t="s">
        <v>3058</v>
      </c>
      <c r="F3" s="406" t="s">
        <v>230</v>
      </c>
      <c r="G3" s="424" t="s">
        <v>331</v>
      </c>
      <c r="H3" s="406" t="s">
        <v>3059</v>
      </c>
      <c r="I3" s="423" t="s">
        <v>3057</v>
      </c>
    </row>
    <row r="4" spans="1:9" ht="19.5" customHeight="1">
      <c r="A4" s="172">
        <v>1</v>
      </c>
      <c r="B4" s="514" t="s">
        <v>115</v>
      </c>
      <c r="C4" s="175">
        <v>38588273.626999997</v>
      </c>
      <c r="D4" s="175">
        <v>39655545.579000004</v>
      </c>
      <c r="E4" s="175">
        <v>8010602.2410000004</v>
      </c>
      <c r="F4" s="402">
        <v>-2.6913561178318335E-2</v>
      </c>
      <c r="G4" s="422">
        <v>3.8171501300485051</v>
      </c>
      <c r="H4" s="175">
        <v>38588273.626999997</v>
      </c>
      <c r="I4" s="957">
        <v>0.3663457113847266</v>
      </c>
    </row>
    <row r="5" spans="1:9">
      <c r="A5" s="172">
        <v>2</v>
      </c>
      <c r="B5" s="514" t="s">
        <v>105</v>
      </c>
      <c r="C5" s="175">
        <v>19474904.635000002</v>
      </c>
      <c r="D5" s="175">
        <v>14363356.509</v>
      </c>
      <c r="E5" s="175">
        <v>7337943.5439999998</v>
      </c>
      <c r="F5" s="402">
        <v>0.35587420828809302</v>
      </c>
      <c r="G5" s="421">
        <v>1.6540003365008178</v>
      </c>
      <c r="H5" s="175">
        <v>19474904.635000002</v>
      </c>
      <c r="I5" s="957">
        <v>0.1848890121808088</v>
      </c>
    </row>
    <row r="6" spans="1:9" ht="17.25" customHeight="1">
      <c r="A6" s="172">
        <v>3</v>
      </c>
      <c r="B6" s="514" t="s">
        <v>106</v>
      </c>
      <c r="C6" s="175">
        <v>12262239.915999999</v>
      </c>
      <c r="D6" s="175">
        <v>25461139.421</v>
      </c>
      <c r="E6" s="175">
        <v>62405815.648999996</v>
      </c>
      <c r="F6" s="402">
        <v>-0.51839390558121412</v>
      </c>
      <c r="G6" s="421">
        <v>-0.80350805788728619</v>
      </c>
      <c r="H6" s="175">
        <v>12262239.915999999</v>
      </c>
      <c r="I6" s="957">
        <v>0.11641409638118741</v>
      </c>
    </row>
    <row r="7" spans="1:9">
      <c r="A7" s="172">
        <v>4</v>
      </c>
      <c r="B7" s="514" t="s">
        <v>103</v>
      </c>
      <c r="C7" s="175">
        <v>5620467.0750000002</v>
      </c>
      <c r="D7" s="175">
        <v>16804943.059999999</v>
      </c>
      <c r="E7" s="175">
        <v>14326304.686000001</v>
      </c>
      <c r="F7" s="402">
        <v>-0.66554679447988563</v>
      </c>
      <c r="G7" s="421">
        <v>-0.60768200885100176</v>
      </c>
      <c r="H7" s="175">
        <v>5620467.0750000002</v>
      </c>
      <c r="I7" s="957">
        <v>5.3359060029692908E-2</v>
      </c>
    </row>
    <row r="8" spans="1:9">
      <c r="A8" s="172">
        <v>5</v>
      </c>
      <c r="B8" s="514" t="s">
        <v>117</v>
      </c>
      <c r="C8" s="175">
        <v>4420228.7609999999</v>
      </c>
      <c r="D8" s="175">
        <v>16708057.581</v>
      </c>
      <c r="E8" s="175">
        <v>11812971.312000001</v>
      </c>
      <c r="F8" s="402">
        <v>-0.73544328898970412</v>
      </c>
      <c r="G8" s="421">
        <v>-0.62581566955048917</v>
      </c>
      <c r="H8" s="175">
        <v>4420228.7609999999</v>
      </c>
      <c r="I8" s="957">
        <v>4.1964350765843442E-2</v>
      </c>
    </row>
    <row r="9" spans="1:9">
      <c r="A9" s="172">
        <v>6</v>
      </c>
      <c r="B9" s="514" t="s">
        <v>122</v>
      </c>
      <c r="C9" s="175">
        <v>3481228.5789999999</v>
      </c>
      <c r="D9" s="175">
        <v>1198232.8</v>
      </c>
      <c r="E9" s="175">
        <v>520911.36099999998</v>
      </c>
      <c r="F9" s="402">
        <v>1.9053023577722126</v>
      </c>
      <c r="G9" s="421">
        <v>5.6829576769395898</v>
      </c>
      <c r="H9" s="175">
        <v>3481228.5789999999</v>
      </c>
      <c r="I9" s="957">
        <v>3.304975943194962E-2</v>
      </c>
    </row>
    <row r="10" spans="1:9" ht="17.25" customHeight="1">
      <c r="A10" s="172">
        <v>7</v>
      </c>
      <c r="B10" s="514" t="s">
        <v>102</v>
      </c>
      <c r="C10" s="175">
        <v>2943507.24</v>
      </c>
      <c r="D10" s="175">
        <v>13377294.865</v>
      </c>
      <c r="E10" s="175">
        <v>13995773.154999999</v>
      </c>
      <c r="F10" s="402">
        <v>-0.77996244609204846</v>
      </c>
      <c r="G10" s="421">
        <v>-0.7896859853756325</v>
      </c>
      <c r="H10" s="175">
        <v>2943507.24</v>
      </c>
      <c r="I10" s="957">
        <v>2.7944791317364971E-2</v>
      </c>
    </row>
    <row r="11" spans="1:9">
      <c r="A11" s="172">
        <v>8</v>
      </c>
      <c r="B11" s="514" t="s">
        <v>125</v>
      </c>
      <c r="C11" s="175">
        <v>2920626.4920000001</v>
      </c>
      <c r="D11" s="175">
        <v>3053245.5449999999</v>
      </c>
      <c r="E11" s="175">
        <v>4815073.0020000003</v>
      </c>
      <c r="F11" s="402">
        <v>-4.3435436503682756E-2</v>
      </c>
      <c r="G11" s="421">
        <v>-0.3934408697880839</v>
      </c>
      <c r="H11" s="175">
        <v>2920626.4920000001</v>
      </c>
      <c r="I11" s="957">
        <v>2.7727568230784348E-2</v>
      </c>
    </row>
    <row r="12" spans="1:9">
      <c r="A12" s="172">
        <v>9</v>
      </c>
      <c r="B12" s="514" t="s">
        <v>107</v>
      </c>
      <c r="C12" s="175">
        <v>1836970.4539999999</v>
      </c>
      <c r="D12" s="175">
        <v>4044020.909</v>
      </c>
      <c r="E12" s="175">
        <v>9570823.9969999995</v>
      </c>
      <c r="F12" s="402">
        <v>-0.54575644010350988</v>
      </c>
      <c r="G12" s="421">
        <v>-0.8080655903216063</v>
      </c>
      <c r="H12" s="175">
        <v>1836970.4539999999</v>
      </c>
      <c r="I12" s="957">
        <v>1.743965677937153E-2</v>
      </c>
    </row>
    <row r="13" spans="1:9" ht="18" thickBot="1">
      <c r="A13" s="172">
        <v>10</v>
      </c>
      <c r="B13" s="514" t="s">
        <v>104</v>
      </c>
      <c r="C13" s="175">
        <v>1471384.996</v>
      </c>
      <c r="D13" s="175">
        <v>5969717.4560000002</v>
      </c>
      <c r="E13" s="175">
        <v>4111837.156</v>
      </c>
      <c r="F13" s="402">
        <v>-0.75352518660306922</v>
      </c>
      <c r="G13" s="420">
        <v>-0.64215873825330061</v>
      </c>
      <c r="H13" s="175">
        <v>1471384.996</v>
      </c>
      <c r="I13" s="958">
        <v>1.396889605093069E-2</v>
      </c>
    </row>
    <row r="14" spans="1:9" ht="18" customHeight="1" thickBot="1">
      <c r="A14" s="1370" t="s">
        <v>48</v>
      </c>
      <c r="B14" s="1371"/>
      <c r="C14" s="305">
        <v>93019831.774999991</v>
      </c>
      <c r="D14" s="305">
        <v>140635553.72499999</v>
      </c>
      <c r="E14" s="305">
        <v>136908056.10300002</v>
      </c>
      <c r="F14" s="400">
        <v>-0.33857527978386037</v>
      </c>
      <c r="G14" s="419">
        <v>-0.32056714248416185</v>
      </c>
      <c r="H14" s="333">
        <v>93019831.774999991</v>
      </c>
      <c r="I14" s="959">
        <v>0.88310290255266033</v>
      </c>
    </row>
    <row r="15" spans="1:9" ht="14.25">
      <c r="B15"/>
      <c r="C15"/>
      <c r="D15"/>
      <c r="E15"/>
      <c r="F15"/>
    </row>
    <row r="16" spans="1:9" ht="30" customHeight="1">
      <c r="A16" s="1357" t="s">
        <v>335</v>
      </c>
      <c r="B16" s="1357" t="s">
        <v>114</v>
      </c>
      <c r="C16" s="1359" t="s">
        <v>228</v>
      </c>
      <c r="D16" s="1360"/>
      <c r="E16" s="1361"/>
      <c r="F16" s="1359" t="s">
        <v>229</v>
      </c>
      <c r="G16" s="1361"/>
      <c r="H16" s="1121" t="s">
        <v>1648</v>
      </c>
    </row>
    <row r="17" spans="1:8" ht="30.75" customHeight="1">
      <c r="A17" s="1375"/>
      <c r="B17" s="1376"/>
      <c r="C17" s="417" t="s">
        <v>3057</v>
      </c>
      <c r="D17" s="417" t="s">
        <v>3094</v>
      </c>
      <c r="E17" s="418" t="s">
        <v>3058</v>
      </c>
      <c r="F17" s="417" t="s">
        <v>230</v>
      </c>
      <c r="G17" s="417" t="s">
        <v>331</v>
      </c>
      <c r="H17" s="416" t="s">
        <v>3059</v>
      </c>
    </row>
    <row r="18" spans="1:8">
      <c r="A18" s="604">
        <v>1</v>
      </c>
      <c r="B18" s="602" t="s">
        <v>115</v>
      </c>
      <c r="C18" s="605">
        <v>38588273.626999997</v>
      </c>
      <c r="D18" s="605">
        <v>39655545.579000004</v>
      </c>
      <c r="E18" s="606">
        <v>8010602.2410000004</v>
      </c>
      <c r="F18" s="415">
        <v>-2.6913561178318335E-2</v>
      </c>
      <c r="G18" s="414">
        <v>3.8171501300485051</v>
      </c>
      <c r="H18" s="410">
        <v>38588273.626999997</v>
      </c>
    </row>
    <row r="19" spans="1:8">
      <c r="A19" s="604">
        <v>2</v>
      </c>
      <c r="B19" s="602" t="s">
        <v>105</v>
      </c>
      <c r="C19" s="605">
        <v>19474904.635000002</v>
      </c>
      <c r="D19" s="605">
        <v>14363356.509</v>
      </c>
      <c r="E19" s="606">
        <v>7337943.5439999998</v>
      </c>
      <c r="F19" s="411">
        <v>0.35587420828809302</v>
      </c>
      <c r="G19" s="412">
        <v>1.6540003365008178</v>
      </c>
      <c r="H19" s="410">
        <v>19474904.635000002</v>
      </c>
    </row>
    <row r="20" spans="1:8">
      <c r="A20" s="604">
        <v>3</v>
      </c>
      <c r="B20" s="602" t="s">
        <v>106</v>
      </c>
      <c r="C20" s="605">
        <v>12262239.915999999</v>
      </c>
      <c r="D20" s="605">
        <v>25461139.421</v>
      </c>
      <c r="E20" s="606">
        <v>62405815.648999996</v>
      </c>
      <c r="F20" s="411">
        <v>-0.51839390558121412</v>
      </c>
      <c r="G20" s="412">
        <v>-0.80350805788728619</v>
      </c>
      <c r="H20" s="410">
        <v>12262239.915999999</v>
      </c>
    </row>
    <row r="21" spans="1:8">
      <c r="A21" s="604">
        <v>4</v>
      </c>
      <c r="B21" s="602" t="s">
        <v>103</v>
      </c>
      <c r="C21" s="605">
        <v>5620467.0750000002</v>
      </c>
      <c r="D21" s="605">
        <v>16804943.059999999</v>
      </c>
      <c r="E21" s="606">
        <v>14326304.686000001</v>
      </c>
      <c r="F21" s="411">
        <v>-0.66554679447988563</v>
      </c>
      <c r="G21" s="412">
        <v>-0.60768200885100176</v>
      </c>
      <c r="H21" s="410">
        <v>5620467.0750000002</v>
      </c>
    </row>
    <row r="22" spans="1:8">
      <c r="A22" s="604">
        <v>5</v>
      </c>
      <c r="B22" s="602" t="s">
        <v>117</v>
      </c>
      <c r="C22" s="605">
        <v>4420228.7609999999</v>
      </c>
      <c r="D22" s="605">
        <v>16708057.581</v>
      </c>
      <c r="E22" s="606">
        <v>11812971.312000001</v>
      </c>
      <c r="F22" s="411">
        <v>-0.73544328898970412</v>
      </c>
      <c r="G22" s="412">
        <v>-0.62581566955048917</v>
      </c>
      <c r="H22" s="410">
        <v>4420228.7609999999</v>
      </c>
    </row>
    <row r="23" spans="1:8">
      <c r="A23" s="604">
        <v>6</v>
      </c>
      <c r="B23" s="602" t="s">
        <v>122</v>
      </c>
      <c r="C23" s="605">
        <v>3481228.5789999999</v>
      </c>
      <c r="D23" s="605">
        <v>1198232.8</v>
      </c>
      <c r="E23" s="606">
        <v>520911.36099999998</v>
      </c>
      <c r="F23" s="411">
        <v>1.9053023577722126</v>
      </c>
      <c r="G23" s="412">
        <v>5.6829576769395898</v>
      </c>
      <c r="H23" s="410">
        <v>3481228.5789999999</v>
      </c>
    </row>
    <row r="24" spans="1:8">
      <c r="A24" s="604">
        <v>7</v>
      </c>
      <c r="B24" s="602" t="s">
        <v>102</v>
      </c>
      <c r="C24" s="605">
        <v>2943507.24</v>
      </c>
      <c r="D24" s="605">
        <v>13377294.865</v>
      </c>
      <c r="E24" s="606">
        <v>13995773.154999999</v>
      </c>
      <c r="F24" s="411">
        <v>-0.77996244609204846</v>
      </c>
      <c r="G24" s="412">
        <v>-0.7896859853756325</v>
      </c>
      <c r="H24" s="410">
        <v>2943507.24</v>
      </c>
    </row>
    <row r="25" spans="1:8" ht="17.25" customHeight="1">
      <c r="A25" s="604">
        <v>8</v>
      </c>
      <c r="B25" s="602" t="s">
        <v>125</v>
      </c>
      <c r="C25" s="605">
        <v>2920626.4920000001</v>
      </c>
      <c r="D25" s="605">
        <v>3053245.5449999999</v>
      </c>
      <c r="E25" s="606">
        <v>4815073.0020000003</v>
      </c>
      <c r="F25" s="411">
        <v>-4.3435436503682756E-2</v>
      </c>
      <c r="G25" s="412">
        <v>-0.3934408697880839</v>
      </c>
      <c r="H25" s="410">
        <v>2920626.4920000001</v>
      </c>
    </row>
    <row r="26" spans="1:8">
      <c r="A26" s="604">
        <v>9</v>
      </c>
      <c r="B26" s="602" t="s">
        <v>107</v>
      </c>
      <c r="C26" s="605">
        <v>1836970.4539999999</v>
      </c>
      <c r="D26" s="605">
        <v>4044020.909</v>
      </c>
      <c r="E26" s="606">
        <v>9570823.9969999995</v>
      </c>
      <c r="F26" s="411">
        <v>-0.54575644010350988</v>
      </c>
      <c r="G26" s="412">
        <v>-0.8080655903216063</v>
      </c>
      <c r="H26" s="410">
        <v>1836970.4539999999</v>
      </c>
    </row>
    <row r="27" spans="1:8">
      <c r="A27" s="604">
        <v>10</v>
      </c>
      <c r="B27" s="602" t="s">
        <v>104</v>
      </c>
      <c r="C27" s="605">
        <v>1471384.996</v>
      </c>
      <c r="D27" s="605">
        <v>5969717.4560000002</v>
      </c>
      <c r="E27" s="606">
        <v>4111837.156</v>
      </c>
      <c r="F27" s="411">
        <v>-0.75352518660306922</v>
      </c>
      <c r="G27" s="412">
        <v>-0.64215873825330061</v>
      </c>
      <c r="H27" s="410">
        <v>1471384.996</v>
      </c>
    </row>
    <row r="28" spans="1:8">
      <c r="A28" s="604">
        <v>11</v>
      </c>
      <c r="B28" s="602" t="s">
        <v>111</v>
      </c>
      <c r="C28" s="605">
        <v>1447965.28</v>
      </c>
      <c r="D28" s="605">
        <v>2947863.9610000001</v>
      </c>
      <c r="E28" s="606">
        <v>5279137.0420000004</v>
      </c>
      <c r="F28" s="411">
        <v>-0.50880864953184313</v>
      </c>
      <c r="G28" s="412">
        <v>-0.72571932335148492</v>
      </c>
      <c r="H28" s="410">
        <v>1447965.28</v>
      </c>
    </row>
    <row r="29" spans="1:8">
      <c r="A29" s="604">
        <v>12</v>
      </c>
      <c r="B29" s="602" t="s">
        <v>123</v>
      </c>
      <c r="C29" s="605">
        <v>1369910.4879999999</v>
      </c>
      <c r="D29" s="605">
        <v>3966680.8859999999</v>
      </c>
      <c r="E29" s="606">
        <v>7133176.074</v>
      </c>
      <c r="F29" s="411">
        <v>-0.65464565278367592</v>
      </c>
      <c r="G29" s="412">
        <v>-0.80795223981737374</v>
      </c>
      <c r="H29" s="410">
        <v>1369910.4879999999</v>
      </c>
    </row>
    <row r="30" spans="1:8">
      <c r="A30" s="604">
        <v>13</v>
      </c>
      <c r="B30" s="602" t="s">
        <v>119</v>
      </c>
      <c r="C30" s="605">
        <v>1258811.3289999999</v>
      </c>
      <c r="D30" s="605">
        <v>2277093.58</v>
      </c>
      <c r="E30" s="606">
        <v>3131451.727</v>
      </c>
      <c r="F30" s="411">
        <v>-0.4471850695745232</v>
      </c>
      <c r="G30" s="412">
        <v>-0.59801030360893703</v>
      </c>
      <c r="H30" s="410">
        <v>1258811.3289999999</v>
      </c>
    </row>
    <row r="31" spans="1:8">
      <c r="A31" s="604">
        <v>14</v>
      </c>
      <c r="B31" s="602" t="s">
        <v>110</v>
      </c>
      <c r="C31" s="605">
        <v>1165577.561</v>
      </c>
      <c r="D31" s="605">
        <v>2030539.2220000001</v>
      </c>
      <c r="E31" s="606">
        <v>2696251.5019999999</v>
      </c>
      <c r="F31" s="411">
        <v>-0.42597633753070152</v>
      </c>
      <c r="G31" s="412">
        <v>-0.56770443701731499</v>
      </c>
      <c r="H31" s="410">
        <v>1165577.561</v>
      </c>
    </row>
    <row r="32" spans="1:8">
      <c r="A32" s="604">
        <v>15</v>
      </c>
      <c r="B32" s="602" t="s">
        <v>121</v>
      </c>
      <c r="C32" s="605">
        <v>1077860.719</v>
      </c>
      <c r="D32" s="605">
        <v>2668314.8829999999</v>
      </c>
      <c r="E32" s="606">
        <v>4931102.8470000001</v>
      </c>
      <c r="F32" s="411">
        <v>-0.59605190306919265</v>
      </c>
      <c r="G32" s="412">
        <v>-0.7814158916487105</v>
      </c>
      <c r="H32" s="410">
        <v>1077860.719</v>
      </c>
    </row>
    <row r="33" spans="1:8">
      <c r="A33" s="604">
        <v>16</v>
      </c>
      <c r="B33" s="602" t="s">
        <v>120</v>
      </c>
      <c r="C33" s="605">
        <v>878473.473</v>
      </c>
      <c r="D33" s="605">
        <v>1774698.3559999999</v>
      </c>
      <c r="E33" s="606">
        <v>2088199.405</v>
      </c>
      <c r="F33" s="411">
        <v>-0.5050012470964389</v>
      </c>
      <c r="G33" s="412">
        <v>-0.57931533219644793</v>
      </c>
      <c r="H33" s="410">
        <v>878473.473</v>
      </c>
    </row>
    <row r="34" spans="1:8">
      <c r="A34" s="604">
        <v>17</v>
      </c>
      <c r="B34" s="602" t="s">
        <v>136</v>
      </c>
      <c r="C34" s="605">
        <v>633519.85699999996</v>
      </c>
      <c r="D34" s="605">
        <v>1609410.736</v>
      </c>
      <c r="E34" s="606">
        <v>1100536.2250000001</v>
      </c>
      <c r="F34" s="411">
        <v>-0.60636533432445061</v>
      </c>
      <c r="G34" s="412">
        <v>-0.42435347187231398</v>
      </c>
      <c r="H34" s="410">
        <v>633519.85699999996</v>
      </c>
    </row>
    <row r="35" spans="1:8">
      <c r="A35" s="604">
        <v>18</v>
      </c>
      <c r="B35" s="602" t="s">
        <v>130</v>
      </c>
      <c r="C35" s="605">
        <v>578264.94799999997</v>
      </c>
      <c r="D35" s="605">
        <v>674352.50100000005</v>
      </c>
      <c r="E35" s="606">
        <v>428433.80699999997</v>
      </c>
      <c r="F35" s="411">
        <v>-0.14248861368128907</v>
      </c>
      <c r="G35" s="412">
        <v>0.34971829615677374</v>
      </c>
      <c r="H35" s="410">
        <v>578264.94799999997</v>
      </c>
    </row>
    <row r="36" spans="1:8">
      <c r="A36" s="604">
        <v>19</v>
      </c>
      <c r="B36" s="602" t="s">
        <v>118</v>
      </c>
      <c r="C36" s="605">
        <v>438682.13400000002</v>
      </c>
      <c r="D36" s="605">
        <v>739534.88699999999</v>
      </c>
      <c r="E36" s="606">
        <v>2726273.4950000001</v>
      </c>
      <c r="F36" s="411">
        <v>-0.40681346923394024</v>
      </c>
      <c r="G36" s="412">
        <v>-0.83909092950338793</v>
      </c>
      <c r="H36" s="410">
        <v>438682.13400000002</v>
      </c>
    </row>
    <row r="37" spans="1:8">
      <c r="A37" s="604">
        <v>20</v>
      </c>
      <c r="B37" s="602" t="s">
        <v>131</v>
      </c>
      <c r="C37" s="605">
        <v>415285.16200000001</v>
      </c>
      <c r="D37" s="605">
        <v>207234.93299999999</v>
      </c>
      <c r="E37" s="606">
        <v>1761780.7830000001</v>
      </c>
      <c r="F37" s="411">
        <v>1.0039341629724174</v>
      </c>
      <c r="G37" s="412">
        <v>-0.76428102405973397</v>
      </c>
      <c r="H37" s="410">
        <v>415285.16200000001</v>
      </c>
    </row>
    <row r="38" spans="1:8">
      <c r="A38" s="604">
        <v>21</v>
      </c>
      <c r="B38" s="602" t="s">
        <v>148</v>
      </c>
      <c r="C38" s="605">
        <v>396512.72399999999</v>
      </c>
      <c r="D38" s="605">
        <v>284850.15999999997</v>
      </c>
      <c r="E38" s="606">
        <v>197412.66699999999</v>
      </c>
      <c r="F38" s="411">
        <v>0.39200456829653896</v>
      </c>
      <c r="G38" s="412">
        <v>1.0085475264867374</v>
      </c>
      <c r="H38" s="410">
        <v>396512.72399999999</v>
      </c>
    </row>
    <row r="39" spans="1:8">
      <c r="A39" s="604">
        <v>22</v>
      </c>
      <c r="B39" s="602" t="s">
        <v>132</v>
      </c>
      <c r="C39" s="605">
        <v>349626.02399999998</v>
      </c>
      <c r="D39" s="605">
        <v>985458.49699999997</v>
      </c>
      <c r="E39" s="606">
        <v>2659211.8139999998</v>
      </c>
      <c r="F39" s="411">
        <v>-0.64521486692300556</v>
      </c>
      <c r="G39" s="412">
        <v>-0.86852268700096857</v>
      </c>
      <c r="H39" s="410">
        <v>349626.02399999998</v>
      </c>
    </row>
    <row r="40" spans="1:8">
      <c r="A40" s="604">
        <v>23</v>
      </c>
      <c r="B40" s="602" t="s">
        <v>149</v>
      </c>
      <c r="C40" s="605">
        <v>320323.49</v>
      </c>
      <c r="D40" s="605">
        <v>1043404.215</v>
      </c>
      <c r="E40" s="606">
        <v>795459.25199999998</v>
      </c>
      <c r="F40" s="411">
        <v>-0.6930015372805447</v>
      </c>
      <c r="G40" s="412">
        <v>-0.59730999520764894</v>
      </c>
      <c r="H40" s="410">
        <v>320323.49</v>
      </c>
    </row>
    <row r="41" spans="1:8">
      <c r="A41" s="604">
        <v>24</v>
      </c>
      <c r="B41" s="602" t="s">
        <v>109</v>
      </c>
      <c r="C41" s="605">
        <v>228740.3</v>
      </c>
      <c r="D41" s="605">
        <v>603823.14899999998</v>
      </c>
      <c r="E41" s="606">
        <v>1554956.247</v>
      </c>
      <c r="F41" s="411">
        <v>-0.62117997566204597</v>
      </c>
      <c r="G41" s="412">
        <v>-0.85289598955513246</v>
      </c>
      <c r="H41" s="410">
        <v>228740.3</v>
      </c>
    </row>
    <row r="42" spans="1:8">
      <c r="A42" s="604">
        <v>25</v>
      </c>
      <c r="B42" s="602" t="s">
        <v>146</v>
      </c>
      <c r="C42" s="605">
        <v>224066.807</v>
      </c>
      <c r="D42" s="605">
        <v>242416.24100000001</v>
      </c>
      <c r="E42" s="606">
        <v>502445.66800000001</v>
      </c>
      <c r="F42" s="411">
        <v>-7.5693913593850359E-2</v>
      </c>
      <c r="G42" s="412">
        <v>-0.55404768859505826</v>
      </c>
      <c r="H42" s="410">
        <v>224066.807</v>
      </c>
    </row>
    <row r="43" spans="1:8">
      <c r="A43" s="604">
        <v>26</v>
      </c>
      <c r="B43" s="602" t="s">
        <v>139</v>
      </c>
      <c r="C43" s="605">
        <v>220271.77299999999</v>
      </c>
      <c r="D43" s="605">
        <v>643297.022</v>
      </c>
      <c r="E43" s="606">
        <v>452172.69300000003</v>
      </c>
      <c r="F43" s="411">
        <v>-0.65758931649461294</v>
      </c>
      <c r="G43" s="412">
        <v>-0.51285918762900629</v>
      </c>
      <c r="H43" s="410">
        <v>220271.77299999999</v>
      </c>
    </row>
    <row r="44" spans="1:8">
      <c r="A44" s="604">
        <v>27</v>
      </c>
      <c r="B44" s="602" t="s">
        <v>133</v>
      </c>
      <c r="C44" s="605">
        <v>210998.272</v>
      </c>
      <c r="D44" s="605">
        <v>2230631.2880000002</v>
      </c>
      <c r="E44" s="606">
        <v>700556.96299999999</v>
      </c>
      <c r="F44" s="411">
        <v>-0.90540871853851623</v>
      </c>
      <c r="G44" s="412">
        <v>-0.6988135395922116</v>
      </c>
      <c r="H44" s="410">
        <v>210998.272</v>
      </c>
    </row>
    <row r="45" spans="1:8">
      <c r="A45" s="604">
        <v>28</v>
      </c>
      <c r="B45" s="602" t="s">
        <v>150</v>
      </c>
      <c r="C45" s="605">
        <v>161809.63399999999</v>
      </c>
      <c r="D45" s="605">
        <v>71196.755999999994</v>
      </c>
      <c r="E45" s="606">
        <v>163424.88500000001</v>
      </c>
      <c r="F45" s="411">
        <v>1.2727107678894809</v>
      </c>
      <c r="G45" s="412">
        <v>-9.8837517921460671E-3</v>
      </c>
      <c r="H45" s="410">
        <v>161809.63399999999</v>
      </c>
    </row>
    <row r="46" spans="1:8">
      <c r="A46" s="604">
        <v>29</v>
      </c>
      <c r="B46" s="602" t="s">
        <v>116</v>
      </c>
      <c r="C46" s="605">
        <v>160260.32999999999</v>
      </c>
      <c r="D46" s="605">
        <v>225604.16399999999</v>
      </c>
      <c r="E46" s="606">
        <v>722771.59900000005</v>
      </c>
      <c r="F46" s="411">
        <v>-0.28963930825319339</v>
      </c>
      <c r="G46" s="412">
        <v>-0.77826974631857393</v>
      </c>
      <c r="H46" s="410">
        <v>160260.32999999999</v>
      </c>
    </row>
    <row r="47" spans="1:8">
      <c r="A47" s="604">
        <v>30</v>
      </c>
      <c r="B47" s="602" t="s">
        <v>126</v>
      </c>
      <c r="C47" s="605">
        <v>145457.03599999999</v>
      </c>
      <c r="D47" s="605">
        <v>552103.68599999999</v>
      </c>
      <c r="E47" s="606">
        <v>1244327.4709999999</v>
      </c>
      <c r="F47" s="411">
        <v>-0.7365403642677365</v>
      </c>
      <c r="G47" s="412">
        <v>-0.88310389395879541</v>
      </c>
      <c r="H47" s="410">
        <v>145457.03599999999</v>
      </c>
    </row>
    <row r="48" spans="1:8">
      <c r="A48" s="604">
        <v>31</v>
      </c>
      <c r="B48" s="602" t="s">
        <v>124</v>
      </c>
      <c r="C48" s="605">
        <v>130970.571</v>
      </c>
      <c r="D48" s="605">
        <v>215643.98699999999</v>
      </c>
      <c r="E48" s="606">
        <v>3908030.1809999999</v>
      </c>
      <c r="F48" s="411">
        <v>-0.39265373070662068</v>
      </c>
      <c r="G48" s="412">
        <v>-0.96648680666880449</v>
      </c>
      <c r="H48" s="410">
        <v>130970.571</v>
      </c>
    </row>
    <row r="49" spans="1:8">
      <c r="A49" s="604">
        <v>32</v>
      </c>
      <c r="B49" s="602" t="s">
        <v>108</v>
      </c>
      <c r="C49" s="605">
        <v>110372.586</v>
      </c>
      <c r="D49" s="605">
        <v>409412.70400000003</v>
      </c>
      <c r="E49" s="606">
        <v>229558.19200000001</v>
      </c>
      <c r="F49" s="411">
        <v>-0.73041240557107878</v>
      </c>
      <c r="G49" s="412">
        <v>-0.51919561206510989</v>
      </c>
      <c r="H49" s="410">
        <v>110372.586</v>
      </c>
    </row>
    <row r="50" spans="1:8">
      <c r="A50" s="604">
        <v>33</v>
      </c>
      <c r="B50" s="602" t="s">
        <v>128</v>
      </c>
      <c r="C50" s="605">
        <v>81120.66</v>
      </c>
      <c r="D50" s="605">
        <v>164215.54699999999</v>
      </c>
      <c r="E50" s="606">
        <v>564952.04599999997</v>
      </c>
      <c r="F50" s="411">
        <v>-0.50601108432199782</v>
      </c>
      <c r="G50" s="412">
        <v>-0.85641142363435208</v>
      </c>
      <c r="H50" s="410">
        <v>81120.66</v>
      </c>
    </row>
    <row r="51" spans="1:8">
      <c r="A51" s="604">
        <v>34</v>
      </c>
      <c r="B51" s="602" t="s">
        <v>127</v>
      </c>
      <c r="C51" s="605">
        <v>60243.313000000002</v>
      </c>
      <c r="D51" s="605">
        <v>39653.637999999999</v>
      </c>
      <c r="E51" s="606">
        <v>78767.964999999997</v>
      </c>
      <c r="F51" s="411">
        <v>0.51923798265369769</v>
      </c>
      <c r="G51" s="412">
        <v>-0.23518002528058202</v>
      </c>
      <c r="H51" s="410">
        <v>60243.313000000002</v>
      </c>
    </row>
    <row r="52" spans="1:8" ht="18.75" customHeight="1">
      <c r="A52" s="604">
        <v>35</v>
      </c>
      <c r="B52" s="602" t="s">
        <v>142</v>
      </c>
      <c r="C52" s="605">
        <v>44127.248</v>
      </c>
      <c r="D52" s="605">
        <v>135249.81099999999</v>
      </c>
      <c r="E52" s="606">
        <v>25218.231</v>
      </c>
      <c r="F52" s="413">
        <v>-0.67373523353759057</v>
      </c>
      <c r="G52" s="412">
        <v>0.7498153617515837</v>
      </c>
      <c r="H52" s="410">
        <v>44127.248</v>
      </c>
    </row>
    <row r="53" spans="1:8">
      <c r="A53" s="604">
        <v>36</v>
      </c>
      <c r="B53" s="602" t="s">
        <v>135</v>
      </c>
      <c r="C53" s="605">
        <v>44092.319000000003</v>
      </c>
      <c r="D53" s="605">
        <v>237292.71799999999</v>
      </c>
      <c r="E53" s="606">
        <v>501565.42499999999</v>
      </c>
      <c r="F53" s="411">
        <v>-0.8141859582897103</v>
      </c>
      <c r="G53" s="412">
        <v>-0.91209059316638497</v>
      </c>
      <c r="H53" s="410">
        <v>44092.319000000003</v>
      </c>
    </row>
    <row r="54" spans="1:8">
      <c r="A54" s="604">
        <v>37</v>
      </c>
      <c r="B54" s="602" t="s">
        <v>153</v>
      </c>
      <c r="C54" s="605">
        <v>37744.966</v>
      </c>
      <c r="D54" s="605">
        <v>67853.168000000005</v>
      </c>
      <c r="E54" s="606">
        <v>55978.705000000002</v>
      </c>
      <c r="F54" s="411">
        <v>-0.44372581100413766</v>
      </c>
      <c r="G54" s="412">
        <v>-0.32572634540223822</v>
      </c>
      <c r="H54" s="410">
        <v>37744.966</v>
      </c>
    </row>
    <row r="55" spans="1:8">
      <c r="A55" s="604">
        <v>38</v>
      </c>
      <c r="B55" s="602" t="s">
        <v>144</v>
      </c>
      <c r="C55" s="605">
        <v>33982.900999999998</v>
      </c>
      <c r="D55" s="605">
        <v>414883.13400000002</v>
      </c>
      <c r="E55" s="606">
        <v>85961.05</v>
      </c>
      <c r="F55" s="411">
        <v>-0.91809042543532271</v>
      </c>
      <c r="G55" s="412">
        <v>-0.60467094108319985</v>
      </c>
      <c r="H55" s="410">
        <v>33982.900999999998</v>
      </c>
    </row>
    <row r="56" spans="1:8">
      <c r="A56" s="604">
        <v>39</v>
      </c>
      <c r="B56" s="603" t="s">
        <v>129</v>
      </c>
      <c r="C56" s="605">
        <v>30981.526000000002</v>
      </c>
      <c r="D56" s="605">
        <v>338243.495</v>
      </c>
      <c r="E56" s="606">
        <v>762552.76399999997</v>
      </c>
      <c r="F56" s="413">
        <v>-0.90840466569800549</v>
      </c>
      <c r="G56" s="412">
        <v>-0.95937130194442521</v>
      </c>
      <c r="H56" s="410">
        <v>30981.526000000002</v>
      </c>
    </row>
    <row r="57" spans="1:8">
      <c r="A57" s="604">
        <v>40</v>
      </c>
      <c r="B57" s="602" t="s">
        <v>1616</v>
      </c>
      <c r="C57" s="605">
        <v>26386.074000000001</v>
      </c>
      <c r="D57" s="605">
        <v>49403.612999999998</v>
      </c>
      <c r="E57" s="606">
        <v>1772.4269999999999</v>
      </c>
      <c r="F57" s="411">
        <v>-0.4659080096024556</v>
      </c>
      <c r="G57" s="412">
        <v>13.886973624301595</v>
      </c>
      <c r="H57" s="410">
        <v>26386.074000000001</v>
      </c>
    </row>
    <row r="58" spans="1:8">
      <c r="A58" s="604">
        <v>41</v>
      </c>
      <c r="B58" s="602" t="s">
        <v>143</v>
      </c>
      <c r="C58" s="605">
        <v>13456.545</v>
      </c>
      <c r="D58" s="605">
        <v>10628.937</v>
      </c>
      <c r="E58" s="606">
        <v>42623.79</v>
      </c>
      <c r="F58" s="411">
        <v>0.26602923697826042</v>
      </c>
      <c r="G58" s="412">
        <v>-0.68429496766946341</v>
      </c>
      <c r="H58" s="410">
        <v>13456.545</v>
      </c>
    </row>
    <row r="59" spans="1:8">
      <c r="A59" s="604">
        <v>42</v>
      </c>
      <c r="B59" s="602" t="s">
        <v>1568</v>
      </c>
      <c r="C59" s="605">
        <v>5178.5889999999999</v>
      </c>
      <c r="D59" s="605">
        <v>170766.61199999999</v>
      </c>
      <c r="E59" s="606">
        <v>128539.342</v>
      </c>
      <c r="F59" s="411">
        <v>-0.96967446423309023</v>
      </c>
      <c r="G59" s="412">
        <v>-0.95971203120053317</v>
      </c>
      <c r="H59" s="410">
        <v>5178.5889999999999</v>
      </c>
    </row>
    <row r="60" spans="1:8">
      <c r="A60" s="604">
        <v>43</v>
      </c>
      <c r="B60" s="602" t="s">
        <v>140</v>
      </c>
      <c r="C60" s="605">
        <v>4316.933</v>
      </c>
      <c r="D60" s="605">
        <v>58401.446000000004</v>
      </c>
      <c r="E60" s="606">
        <v>123523.88099999999</v>
      </c>
      <c r="F60" s="411">
        <v>-0.9260817446198164</v>
      </c>
      <c r="G60" s="412">
        <v>-0.96505183479460133</v>
      </c>
      <c r="H60" s="410">
        <v>4316.933</v>
      </c>
    </row>
    <row r="61" spans="1:8">
      <c r="A61" s="604">
        <v>44</v>
      </c>
      <c r="B61" s="602" t="s">
        <v>141</v>
      </c>
      <c r="C61" s="605">
        <v>3339.886</v>
      </c>
      <c r="D61" s="605">
        <v>6544.9309999999996</v>
      </c>
      <c r="E61" s="606">
        <v>471412.53499999997</v>
      </c>
      <c r="F61" s="411">
        <v>-0.48969882188215574</v>
      </c>
      <c r="G61" s="412">
        <v>-0.99291515233043182</v>
      </c>
      <c r="H61" s="410">
        <v>3339.886</v>
      </c>
    </row>
    <row r="62" spans="1:8">
      <c r="A62" s="604">
        <v>45</v>
      </c>
      <c r="B62" s="602" t="s">
        <v>137</v>
      </c>
      <c r="C62" s="605">
        <v>2627.8510000000001</v>
      </c>
      <c r="D62" s="605">
        <v>203342.34</v>
      </c>
      <c r="E62" s="606">
        <v>57187.877</v>
      </c>
      <c r="F62" s="411">
        <v>-0.98707671506091643</v>
      </c>
      <c r="G62" s="412">
        <v>-0.95404881003013975</v>
      </c>
      <c r="H62" s="410">
        <v>2627.8510000000001</v>
      </c>
    </row>
    <row r="63" spans="1:8">
      <c r="A63" s="604">
        <v>46</v>
      </c>
      <c r="B63" s="602" t="s">
        <v>151</v>
      </c>
      <c r="C63" s="605">
        <v>1577.585</v>
      </c>
      <c r="D63" s="605">
        <v>3503.5030000000002</v>
      </c>
      <c r="E63" s="606">
        <v>137070.02799999999</v>
      </c>
      <c r="F63" s="411">
        <v>-0.54971210243005353</v>
      </c>
      <c r="G63" s="412">
        <v>-0.98849066405676955</v>
      </c>
      <c r="H63" s="410">
        <v>1577.585</v>
      </c>
    </row>
    <row r="64" spans="1:8">
      <c r="A64" s="604">
        <v>47</v>
      </c>
      <c r="B64" s="602" t="s">
        <v>138</v>
      </c>
      <c r="C64" s="605">
        <v>178.94800000000001</v>
      </c>
      <c r="D64" s="605">
        <v>1331.491</v>
      </c>
      <c r="E64" s="606">
        <v>51340.722000000002</v>
      </c>
      <c r="F64" s="607">
        <v>-0.86560329735612185</v>
      </c>
      <c r="G64" s="412">
        <v>-0.99651450168542621</v>
      </c>
      <c r="H64" s="410">
        <v>178.94800000000001</v>
      </c>
    </row>
    <row r="65" spans="1:8">
      <c r="A65" s="604"/>
      <c r="B65" s="602"/>
      <c r="C65" s="605"/>
      <c r="D65" s="605"/>
      <c r="E65" s="606"/>
      <c r="F65" s="411"/>
      <c r="G65" s="412"/>
      <c r="H65" s="410"/>
    </row>
    <row r="66" spans="1:8">
      <c r="A66" s="604"/>
      <c r="B66" s="602"/>
      <c r="C66" s="605"/>
      <c r="D66" s="605"/>
      <c r="E66" s="606"/>
      <c r="F66" s="411"/>
      <c r="G66" s="412"/>
      <c r="H66" s="410"/>
    </row>
    <row r="67" spans="1:8">
      <c r="A67" s="604"/>
      <c r="B67" s="602"/>
      <c r="C67" s="605"/>
      <c r="D67" s="605"/>
      <c r="E67" s="606"/>
      <c r="F67" s="411"/>
      <c r="G67" s="412"/>
      <c r="H67" s="410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14:B14"/>
    <mergeCell ref="A16:A17"/>
    <mergeCell ref="B16:B17"/>
    <mergeCell ref="C16:E16"/>
    <mergeCell ref="F16:G16"/>
    <mergeCell ref="C1:E1"/>
    <mergeCell ref="F1:G1"/>
    <mergeCell ref="A2:A3"/>
    <mergeCell ref="B2:B3"/>
    <mergeCell ref="C2:E2"/>
    <mergeCell ref="F2:G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N54"/>
  <sheetViews>
    <sheetView rightToLeft="1" zoomScaleNormal="100" workbookViewId="0">
      <selection activeCell="G54" sqref="G54"/>
    </sheetView>
  </sheetViews>
  <sheetFormatPr defaultColWidth="9.125" defaultRowHeight="18" customHeight="1"/>
  <cols>
    <col min="1" max="1" width="9.125" style="1039"/>
    <col min="2" max="2" width="21.375" style="82" customWidth="1"/>
    <col min="3" max="40" width="8.75" style="82" customWidth="1"/>
    <col min="41" max="16384" width="9.125" style="82"/>
  </cols>
  <sheetData>
    <row r="1" spans="1:40" ht="18" customHeight="1" thickTop="1" thickBot="1">
      <c r="A1" s="1207" t="s">
        <v>17</v>
      </c>
      <c r="B1" s="918" t="s">
        <v>0</v>
      </c>
      <c r="C1" s="919" t="s">
        <v>1</v>
      </c>
      <c r="D1" s="919" t="s">
        <v>201</v>
      </c>
      <c r="E1" s="919" t="s">
        <v>3</v>
      </c>
      <c r="F1" s="919" t="s">
        <v>200</v>
      </c>
      <c r="G1" s="919" t="s">
        <v>5</v>
      </c>
      <c r="H1" s="919" t="s">
        <v>199</v>
      </c>
      <c r="I1" s="919" t="s">
        <v>7</v>
      </c>
      <c r="J1" s="919" t="s">
        <v>8</v>
      </c>
      <c r="K1" s="919" t="s">
        <v>9</v>
      </c>
      <c r="L1" s="919" t="s">
        <v>197</v>
      </c>
      <c r="M1" s="919" t="s">
        <v>11</v>
      </c>
      <c r="N1" s="919" t="s">
        <v>12</v>
      </c>
      <c r="O1" s="919" t="s">
        <v>49</v>
      </c>
      <c r="P1" s="919" t="s">
        <v>198</v>
      </c>
      <c r="Q1" s="919" t="s">
        <v>1407</v>
      </c>
      <c r="R1" s="919" t="s">
        <v>1436</v>
      </c>
      <c r="S1" s="919" t="s">
        <v>1480</v>
      </c>
      <c r="T1" s="919" t="s">
        <v>1536</v>
      </c>
      <c r="U1" s="919" t="s">
        <v>1566</v>
      </c>
      <c r="V1" s="919" t="s">
        <v>1343</v>
      </c>
      <c r="W1" s="919" t="s">
        <v>1642</v>
      </c>
      <c r="X1" s="919" t="s">
        <v>1750</v>
      </c>
      <c r="Y1" s="919" t="s">
        <v>1345</v>
      </c>
      <c r="Z1" s="919" t="s">
        <v>1841</v>
      </c>
      <c r="AA1" s="919" t="s">
        <v>1864</v>
      </c>
      <c r="AB1" s="919" t="s">
        <v>1951</v>
      </c>
      <c r="AC1" s="919" t="s">
        <v>2059</v>
      </c>
      <c r="AD1" s="919" t="s">
        <v>2124</v>
      </c>
      <c r="AE1" s="919" t="s">
        <v>2165</v>
      </c>
      <c r="AF1" s="919" t="s">
        <v>2242</v>
      </c>
      <c r="AG1" s="919" t="s">
        <v>2291</v>
      </c>
      <c r="AH1" s="919" t="s">
        <v>2351</v>
      </c>
      <c r="AI1" s="919" t="s">
        <v>2406</v>
      </c>
      <c r="AJ1" s="919" t="s">
        <v>2456</v>
      </c>
      <c r="AK1" s="919" t="s">
        <v>2567</v>
      </c>
      <c r="AL1" s="919" t="s">
        <v>1341</v>
      </c>
      <c r="AM1" s="919" t="s">
        <v>2894</v>
      </c>
      <c r="AN1" s="919" t="s">
        <v>3051</v>
      </c>
    </row>
    <row r="2" spans="1:40" ht="18" customHeight="1" thickTop="1">
      <c r="A2" s="1207"/>
      <c r="B2" s="914" t="s">
        <v>15</v>
      </c>
      <c r="C2" s="917">
        <v>3822856.6602745</v>
      </c>
      <c r="D2" s="917">
        <v>3799030.45242002</v>
      </c>
      <c r="E2" s="917">
        <v>3727259.6823775498</v>
      </c>
      <c r="F2" s="917">
        <v>4209331.7799570598</v>
      </c>
      <c r="G2" s="917">
        <v>4236948.4886483401</v>
      </c>
      <c r="H2" s="917">
        <v>5231137.4884003</v>
      </c>
      <c r="I2" s="917">
        <v>6124138.5967050102</v>
      </c>
      <c r="J2" s="917">
        <v>7162446.8201427003</v>
      </c>
      <c r="K2" s="917">
        <v>6681324.8667768398</v>
      </c>
      <c r="L2" s="917">
        <v>5924682.48594297</v>
      </c>
      <c r="M2" s="917">
        <v>6272917.4676469397</v>
      </c>
      <c r="N2" s="917">
        <v>6015099.2167147696</v>
      </c>
      <c r="O2" s="917">
        <v>6840614.6210029703</v>
      </c>
      <c r="P2" s="917">
        <v>7857710.3570234403</v>
      </c>
      <c r="Q2" s="917">
        <v>8281317.8758086897</v>
      </c>
      <c r="R2" s="917">
        <v>8987700.4920411203</v>
      </c>
      <c r="S2" s="917">
        <v>9432465.6082781292</v>
      </c>
      <c r="T2" s="917">
        <v>9829903.1751877908</v>
      </c>
      <c r="U2" s="917">
        <v>11115313.6987046</v>
      </c>
      <c r="V2" s="917">
        <v>11310493.4834207</v>
      </c>
      <c r="W2" s="917">
        <v>11201334.0774606</v>
      </c>
      <c r="X2" s="917">
        <v>13027125.204265701</v>
      </c>
      <c r="Y2" s="917">
        <v>14902392.567471201</v>
      </c>
      <c r="Z2" s="917">
        <v>17420335.066295601</v>
      </c>
      <c r="AA2" s="917">
        <v>18731465.610912599</v>
      </c>
      <c r="AB2" s="917">
        <v>25930151.842563801</v>
      </c>
      <c r="AC2" s="917">
        <v>37003258.296182103</v>
      </c>
      <c r="AD2" s="917">
        <v>47567387.750544898</v>
      </c>
      <c r="AE2" s="917">
        <v>71817861.905779496</v>
      </c>
      <c r="AF2" s="917">
        <v>66155973.358450599</v>
      </c>
      <c r="AG2" s="917">
        <v>59769369.266968802</v>
      </c>
      <c r="AH2" s="917">
        <v>53962342.559587203</v>
      </c>
      <c r="AI2" s="917">
        <v>52017659.560308002</v>
      </c>
      <c r="AJ2" s="917">
        <v>57480367.692693897</v>
      </c>
      <c r="AK2" s="917">
        <v>46240998.048317403</v>
      </c>
      <c r="AL2" s="917">
        <v>49599828.609530002</v>
      </c>
      <c r="AM2" s="917">
        <v>52547643.270523503</v>
      </c>
      <c r="AN2" s="917">
        <v>49000520.697439499</v>
      </c>
    </row>
    <row r="3" spans="1:40" ht="18" customHeight="1">
      <c r="A3" s="1207"/>
      <c r="B3" s="87" t="s">
        <v>14</v>
      </c>
      <c r="C3" s="90">
        <v>105142.62933470499</v>
      </c>
      <c r="D3" s="90">
        <v>105607.21689267999</v>
      </c>
      <c r="E3" s="90">
        <v>105765.21833579399</v>
      </c>
      <c r="F3" s="90">
        <v>109759.18484936</v>
      </c>
      <c r="G3" s="90">
        <v>111141.73138762001</v>
      </c>
      <c r="H3" s="90">
        <v>110618.900449126</v>
      </c>
      <c r="I3" s="90">
        <v>111229.60433332399</v>
      </c>
      <c r="J3" s="90">
        <v>110525.69278880001</v>
      </c>
      <c r="K3" s="90">
        <v>110033.79944129501</v>
      </c>
      <c r="L3" s="90">
        <v>113222.92340561999</v>
      </c>
      <c r="M3" s="90">
        <v>113475.4432161</v>
      </c>
      <c r="N3" s="90">
        <v>111456.22162549999</v>
      </c>
      <c r="O3" s="90">
        <v>73805.6826</v>
      </c>
      <c r="P3" s="90">
        <v>73421.959300000002</v>
      </c>
      <c r="Q3" s="90">
        <v>73129.197549999997</v>
      </c>
      <c r="R3" s="90">
        <v>72543.546300000002</v>
      </c>
      <c r="S3" s="90">
        <v>90850.359349999999</v>
      </c>
      <c r="T3" s="90">
        <v>93987.204549999995</v>
      </c>
      <c r="U3" s="90">
        <v>101881.378813845</v>
      </c>
      <c r="V3" s="90">
        <v>104200.87993784501</v>
      </c>
      <c r="W3" s="90">
        <v>105076.600708645</v>
      </c>
      <c r="X3" s="90">
        <v>104150.277158645</v>
      </c>
      <c r="Y3" s="90">
        <v>107728.84043984499</v>
      </c>
      <c r="Z3" s="90">
        <v>108699.77156664499</v>
      </c>
      <c r="AA3" s="90">
        <v>118535.459335045</v>
      </c>
      <c r="AB3" s="90">
        <v>124883.2951894</v>
      </c>
      <c r="AC3" s="90">
        <v>129174.88473580001</v>
      </c>
      <c r="AD3" s="90">
        <v>129023.6138606</v>
      </c>
      <c r="AE3" s="90">
        <v>128779.5109198</v>
      </c>
      <c r="AF3" s="90">
        <v>122300.5864918</v>
      </c>
      <c r="AG3" s="90">
        <v>132356.7365074</v>
      </c>
      <c r="AH3" s="90">
        <v>155566.63778369999</v>
      </c>
      <c r="AI3" s="90">
        <v>150489.45089929999</v>
      </c>
      <c r="AJ3" s="90">
        <v>174871.77714729999</v>
      </c>
      <c r="AK3" s="90">
        <v>176511.44113009999</v>
      </c>
      <c r="AL3" s="90">
        <v>171828.14694010001</v>
      </c>
      <c r="AM3" s="90">
        <v>252218.97958499999</v>
      </c>
      <c r="AN3" s="90">
        <v>266393.44408500002</v>
      </c>
    </row>
    <row r="4" spans="1:40" ht="18" customHeight="1">
      <c r="A4" s="1207"/>
      <c r="B4" s="87" t="s">
        <v>13</v>
      </c>
      <c r="C4" s="90">
        <v>10537.3675</v>
      </c>
      <c r="D4" s="90">
        <v>10561.619000000001</v>
      </c>
      <c r="E4" s="90">
        <v>11061.985500000001</v>
      </c>
      <c r="F4" s="90">
        <v>11327.77</v>
      </c>
      <c r="G4" s="90">
        <v>11589.93</v>
      </c>
      <c r="H4" s="90">
        <v>12102.338064566</v>
      </c>
      <c r="I4" s="90">
        <v>12286.805573525</v>
      </c>
      <c r="J4" s="90">
        <v>14381.3305</v>
      </c>
      <c r="K4" s="90">
        <v>14867.688196617</v>
      </c>
      <c r="L4" s="90">
        <v>16144.527924439</v>
      </c>
      <c r="M4" s="90">
        <v>18971.411882717999</v>
      </c>
      <c r="N4" s="90">
        <v>20064.069827772</v>
      </c>
      <c r="O4" s="90">
        <v>22849.171023407998</v>
      </c>
      <c r="P4" s="90">
        <v>25628.481857085</v>
      </c>
      <c r="Q4" s="90">
        <v>27668.037866638999</v>
      </c>
      <c r="R4" s="90">
        <v>30851.100111221</v>
      </c>
      <c r="S4" s="90">
        <v>37965.519891525997</v>
      </c>
      <c r="T4" s="90">
        <v>39741.287591394997</v>
      </c>
      <c r="U4" s="90">
        <v>47328.916119914997</v>
      </c>
      <c r="V4" s="90">
        <v>60509.168065108002</v>
      </c>
      <c r="W4" s="90">
        <v>67222.291572639995</v>
      </c>
      <c r="X4" s="90">
        <v>82767.101478099998</v>
      </c>
      <c r="Y4" s="90">
        <v>87196.053360125996</v>
      </c>
      <c r="Z4" s="90">
        <v>87764.871077025993</v>
      </c>
      <c r="AA4" s="90">
        <v>109228.490464628</v>
      </c>
      <c r="AB4" s="90">
        <v>111972.00251975701</v>
      </c>
      <c r="AC4" s="90">
        <v>131318.46206197</v>
      </c>
      <c r="AD4" s="90">
        <v>159019.96465946999</v>
      </c>
      <c r="AE4" s="90">
        <v>186800.96604987999</v>
      </c>
      <c r="AF4" s="90">
        <v>215833.56723618999</v>
      </c>
      <c r="AG4" s="90">
        <v>365861.01728465001</v>
      </c>
      <c r="AH4" s="90">
        <v>377834.4958418</v>
      </c>
      <c r="AI4" s="90">
        <v>364198.42339321802</v>
      </c>
      <c r="AJ4" s="90">
        <v>482272.74137167202</v>
      </c>
      <c r="AK4" s="90">
        <v>403523.29307721299</v>
      </c>
      <c r="AL4" s="90">
        <v>511279.35495670902</v>
      </c>
      <c r="AM4" s="90">
        <v>527473.01785657799</v>
      </c>
      <c r="AN4" s="90">
        <v>522128.91707439302</v>
      </c>
    </row>
    <row r="5" spans="1:40" ht="18" customHeight="1">
      <c r="A5" s="1207"/>
      <c r="B5" s="920" t="s">
        <v>16</v>
      </c>
      <c r="C5" s="921">
        <v>3938536.6571092</v>
      </c>
      <c r="D5" s="921">
        <v>3915199.2883127001</v>
      </c>
      <c r="E5" s="921">
        <v>3844086.8862133399</v>
      </c>
      <c r="F5" s="921">
        <v>4330418.7348064203</v>
      </c>
      <c r="G5" s="921">
        <v>4359680.1500359597</v>
      </c>
      <c r="H5" s="921">
        <v>5353858.7269139905</v>
      </c>
      <c r="I5" s="921">
        <v>6247655.0066118604</v>
      </c>
      <c r="J5" s="921">
        <v>7287353.8434314998</v>
      </c>
      <c r="K5" s="921">
        <v>6806226.3544147499</v>
      </c>
      <c r="L5" s="921">
        <v>6054049.9372730302</v>
      </c>
      <c r="M5" s="921">
        <v>6405364.32274576</v>
      </c>
      <c r="N5" s="921">
        <v>6146619.5081680398</v>
      </c>
      <c r="O5" s="921">
        <v>6937269.47462638</v>
      </c>
      <c r="P5" s="921">
        <v>7956760.7981805298</v>
      </c>
      <c r="Q5" s="921">
        <v>8382115.1112253303</v>
      </c>
      <c r="R5" s="921">
        <v>9091095.1384523399</v>
      </c>
      <c r="S5" s="921">
        <v>9561281.4875196554</v>
      </c>
      <c r="T5" s="921">
        <v>9963631.6673291866</v>
      </c>
      <c r="U5" s="921">
        <v>11264523.993638359</v>
      </c>
      <c r="V5" s="921">
        <v>11475203.531423653</v>
      </c>
      <c r="W5" s="921">
        <v>11373632.969741885</v>
      </c>
      <c r="X5" s="921">
        <v>13214042.582902446</v>
      </c>
      <c r="Y5" s="921">
        <v>15097317.461271172</v>
      </c>
      <c r="Z5" s="921">
        <v>17616799.708939273</v>
      </c>
      <c r="AA5" s="921">
        <v>18959229.56071227</v>
      </c>
      <c r="AB5" s="921">
        <v>26167007.140272956</v>
      </c>
      <c r="AC5" s="921">
        <v>37263751.642979875</v>
      </c>
      <c r="AD5" s="921">
        <v>47855431.329064965</v>
      </c>
      <c r="AE5" s="921">
        <v>72133442.38274917</v>
      </c>
      <c r="AF5" s="921">
        <v>66494107.512178592</v>
      </c>
      <c r="AG5" s="921">
        <v>60267587.020760849</v>
      </c>
      <c r="AH5" s="921">
        <v>54495743.693212703</v>
      </c>
      <c r="AI5" s="921">
        <v>52532347.434600525</v>
      </c>
      <c r="AJ5" s="921">
        <v>58137512.211212866</v>
      </c>
      <c r="AK5" s="921">
        <v>46821032.78252472</v>
      </c>
      <c r="AL5" s="921">
        <v>50282936.111426808</v>
      </c>
      <c r="AM5" s="921">
        <v>53327335.267965078</v>
      </c>
      <c r="AN5" s="921">
        <v>49789043.058598891</v>
      </c>
    </row>
    <row r="6" spans="1:40" ht="18" customHeight="1" thickBot="1">
      <c r="A6" s="1207" t="s">
        <v>18</v>
      </c>
      <c r="B6" s="915" t="s">
        <v>0</v>
      </c>
      <c r="C6" s="916" t="s">
        <v>1</v>
      </c>
      <c r="D6" s="916" t="s">
        <v>2</v>
      </c>
      <c r="E6" s="916" t="s">
        <v>3</v>
      </c>
      <c r="F6" s="916" t="s">
        <v>4</v>
      </c>
      <c r="G6" s="916" t="s">
        <v>5</v>
      </c>
      <c r="H6" s="916" t="s">
        <v>6</v>
      </c>
      <c r="I6" s="916" t="s">
        <v>7</v>
      </c>
      <c r="J6" s="916" t="s">
        <v>8</v>
      </c>
      <c r="K6" s="916" t="s">
        <v>9</v>
      </c>
      <c r="L6" s="916" t="s">
        <v>10</v>
      </c>
      <c r="M6" s="916" t="s">
        <v>11</v>
      </c>
      <c r="N6" s="916" t="s">
        <v>12</v>
      </c>
      <c r="O6" s="916" t="s">
        <v>327</v>
      </c>
      <c r="P6" s="916" t="s">
        <v>198</v>
      </c>
      <c r="Q6" s="916" t="s">
        <v>1407</v>
      </c>
      <c r="R6" s="916" t="s">
        <v>1436</v>
      </c>
      <c r="S6" s="916" t="s">
        <v>1480</v>
      </c>
      <c r="T6" s="916" t="s">
        <v>1536</v>
      </c>
      <c r="U6" s="916" t="s">
        <v>1566</v>
      </c>
      <c r="V6" s="916" t="s">
        <v>1343</v>
      </c>
      <c r="W6" s="916" t="s">
        <v>1642</v>
      </c>
      <c r="X6" s="916" t="s">
        <v>1750</v>
      </c>
      <c r="Y6" s="916" t="s">
        <v>1345</v>
      </c>
      <c r="Z6" s="916" t="s">
        <v>1841</v>
      </c>
      <c r="AA6" s="916" t="s">
        <v>1864</v>
      </c>
      <c r="AB6" s="916" t="s">
        <v>1951</v>
      </c>
      <c r="AC6" s="916" t="s">
        <v>2059</v>
      </c>
      <c r="AD6" s="916" t="s">
        <v>2124</v>
      </c>
      <c r="AE6" s="916" t="s">
        <v>2165</v>
      </c>
      <c r="AF6" s="916" t="s">
        <v>2242</v>
      </c>
      <c r="AG6" s="916" t="s">
        <v>2291</v>
      </c>
      <c r="AH6" s="916" t="s">
        <v>2351</v>
      </c>
      <c r="AI6" s="916" t="s">
        <v>2406</v>
      </c>
      <c r="AJ6" s="916" t="s">
        <v>2456</v>
      </c>
      <c r="AK6" s="916" t="s">
        <v>2567</v>
      </c>
      <c r="AL6" s="916" t="s">
        <v>1341</v>
      </c>
      <c r="AM6" s="916" t="s">
        <v>2894</v>
      </c>
      <c r="AN6" s="916" t="s">
        <v>3051</v>
      </c>
    </row>
    <row r="7" spans="1:40" ht="18" customHeight="1" thickTop="1">
      <c r="A7" s="1207"/>
      <c r="B7" s="914" t="s">
        <v>15</v>
      </c>
      <c r="C7" s="917">
        <v>973260.93878038996</v>
      </c>
      <c r="D7" s="917">
        <v>952948.91450948897</v>
      </c>
      <c r="E7" s="917">
        <v>953793.97652584803</v>
      </c>
      <c r="F7" s="917">
        <v>1036451.98837711</v>
      </c>
      <c r="G7" s="917">
        <v>1007464.89916064</v>
      </c>
      <c r="H7" s="917">
        <v>1196486.8105730801</v>
      </c>
      <c r="I7" s="917">
        <v>1517729.14983439</v>
      </c>
      <c r="J7" s="917">
        <v>1649683.5435301601</v>
      </c>
      <c r="K7" s="917">
        <v>1626129.0913326</v>
      </c>
      <c r="L7" s="917">
        <v>1506435.30441472</v>
      </c>
      <c r="M7" s="917">
        <v>1665580.4632538499</v>
      </c>
      <c r="N7" s="917">
        <v>1617048.3997321599</v>
      </c>
      <c r="O7" s="917">
        <v>1816869.8477914501</v>
      </c>
      <c r="P7" s="917">
        <v>2023760.7442985901</v>
      </c>
      <c r="Q7" s="917">
        <v>2109197.86180626</v>
      </c>
      <c r="R7" s="917">
        <v>2368910.1754969298</v>
      </c>
      <c r="S7" s="917">
        <v>2621625.0565607999</v>
      </c>
      <c r="T7" s="917">
        <v>2921208.64243</v>
      </c>
      <c r="U7" s="917">
        <v>3127748.1669796798</v>
      </c>
      <c r="V7" s="917">
        <v>3020167.9290135698</v>
      </c>
      <c r="W7" s="917">
        <v>3165945.3887821999</v>
      </c>
      <c r="X7" s="917">
        <v>3779197.66503033</v>
      </c>
      <c r="Y7" s="917">
        <v>4525273.00408189</v>
      </c>
      <c r="Z7" s="917">
        <v>5391002.5995821496</v>
      </c>
      <c r="AA7" s="917">
        <v>5835080.1314278999</v>
      </c>
      <c r="AB7" s="917">
        <v>7829211.2560969302</v>
      </c>
      <c r="AC7" s="917">
        <v>10448432.617656199</v>
      </c>
      <c r="AD7" s="917">
        <v>13253907.301572099</v>
      </c>
      <c r="AE7" s="917">
        <v>17625295.9579827</v>
      </c>
      <c r="AF7" s="917">
        <v>17769830.530528799</v>
      </c>
      <c r="AG7" s="917">
        <v>16336185.202620899</v>
      </c>
      <c r="AH7" s="917">
        <v>15784429.104583601</v>
      </c>
      <c r="AI7" s="917">
        <v>15505869.1269037</v>
      </c>
      <c r="AJ7" s="917">
        <v>18015339.1471177</v>
      </c>
      <c r="AK7" s="917">
        <v>16518983.604350001</v>
      </c>
      <c r="AL7" s="917">
        <v>16258120.1720639</v>
      </c>
      <c r="AM7" s="917">
        <v>16449303.3113112</v>
      </c>
      <c r="AN7" s="917">
        <v>15998256.2182128</v>
      </c>
    </row>
    <row r="8" spans="1:40" ht="18" customHeight="1">
      <c r="A8" s="1207"/>
      <c r="B8" s="87" t="s">
        <v>14</v>
      </c>
      <c r="C8" s="90">
        <v>450889.33303385897</v>
      </c>
      <c r="D8" s="90">
        <v>503418.537213812</v>
      </c>
      <c r="E8" s="90">
        <v>533327.06856438098</v>
      </c>
      <c r="F8" s="90">
        <v>528441.94271640002</v>
      </c>
      <c r="G8" s="90">
        <v>533122.33151528705</v>
      </c>
      <c r="H8" s="90">
        <v>521236.37045819499</v>
      </c>
      <c r="I8" s="90">
        <v>592553.74042514199</v>
      </c>
      <c r="J8" s="90">
        <v>669453.90743549098</v>
      </c>
      <c r="K8" s="90">
        <v>713964.38985328004</v>
      </c>
      <c r="L8" s="90">
        <v>681396.43699845497</v>
      </c>
      <c r="M8" s="90">
        <v>640883.19218282599</v>
      </c>
      <c r="N8" s="90">
        <v>656642.16982645704</v>
      </c>
      <c r="O8" s="90">
        <v>637741.92693321698</v>
      </c>
      <c r="P8" s="90">
        <v>663379.21456927701</v>
      </c>
      <c r="Q8" s="90">
        <v>678198.36222314194</v>
      </c>
      <c r="R8" s="90">
        <v>751795.06029909104</v>
      </c>
      <c r="S8" s="90">
        <v>740866.75071177399</v>
      </c>
      <c r="T8" s="90">
        <v>713415.666000898</v>
      </c>
      <c r="U8" s="90">
        <v>696891.99673919496</v>
      </c>
      <c r="V8" s="90">
        <v>780464.20574046497</v>
      </c>
      <c r="W8" s="90">
        <v>884387.94965027797</v>
      </c>
      <c r="X8" s="90">
        <v>929022.67565332598</v>
      </c>
      <c r="Y8" s="90">
        <v>974788.83356439299</v>
      </c>
      <c r="Z8" s="90">
        <v>1027049.19474779</v>
      </c>
      <c r="AA8" s="90">
        <v>1248698.2262228101</v>
      </c>
      <c r="AB8" s="90">
        <v>1097738.8917431401</v>
      </c>
      <c r="AC8" s="90">
        <v>1421166.8875859301</v>
      </c>
      <c r="AD8" s="90">
        <v>1328759.7988025299</v>
      </c>
      <c r="AE8" s="90">
        <v>1245104.1386732301</v>
      </c>
      <c r="AF8" s="90">
        <v>1490653.37913216</v>
      </c>
      <c r="AG8" s="90">
        <v>1797994.4689131</v>
      </c>
      <c r="AH8" s="90">
        <v>1783129.8675212199</v>
      </c>
      <c r="AI8" s="90">
        <v>1892256.3612468599</v>
      </c>
      <c r="AJ8" s="90">
        <v>2004629.8928859199</v>
      </c>
      <c r="AK8" s="90">
        <v>2254048.5135326898</v>
      </c>
      <c r="AL8" s="90">
        <v>2317952.2279021</v>
      </c>
      <c r="AM8" s="90">
        <v>2377122.7921551201</v>
      </c>
      <c r="AN8" s="90">
        <v>2503427.1305754501</v>
      </c>
    </row>
    <row r="9" spans="1:40" ht="18" customHeight="1">
      <c r="A9" s="1207"/>
      <c r="B9" s="87" t="s">
        <v>13</v>
      </c>
      <c r="C9" s="90">
        <v>12877.023514991</v>
      </c>
      <c r="D9" s="90">
        <v>13017.661047084999</v>
      </c>
      <c r="E9" s="90">
        <v>11682.696176531999</v>
      </c>
      <c r="F9" s="90">
        <v>12048.848581265</v>
      </c>
      <c r="G9" s="90">
        <v>12228.958253991001</v>
      </c>
      <c r="H9" s="90">
        <v>12934.81123607</v>
      </c>
      <c r="I9" s="90">
        <v>13118.592672796</v>
      </c>
      <c r="J9" s="90">
        <v>15836.517060183</v>
      </c>
      <c r="K9" s="90">
        <v>16262.804577305</v>
      </c>
      <c r="L9" s="90">
        <v>16212.248982248</v>
      </c>
      <c r="M9" s="90">
        <v>15416.052952681001</v>
      </c>
      <c r="N9" s="90">
        <v>15121.036291879</v>
      </c>
      <c r="O9" s="90">
        <v>16144.625338382</v>
      </c>
      <c r="P9" s="90">
        <v>17410.544226647999</v>
      </c>
      <c r="Q9" s="90">
        <v>19198.079929104999</v>
      </c>
      <c r="R9" s="90">
        <v>20344.025225786001</v>
      </c>
      <c r="S9" s="90">
        <v>21940.252995835999</v>
      </c>
      <c r="T9" s="90">
        <v>23809.137866898</v>
      </c>
      <c r="U9" s="90">
        <v>26224.142884180001</v>
      </c>
      <c r="V9" s="90">
        <v>31658.957177378001</v>
      </c>
      <c r="W9" s="90">
        <v>34418.818034515003</v>
      </c>
      <c r="X9" s="90">
        <v>35720.263879216996</v>
      </c>
      <c r="Y9" s="90">
        <v>37471.842829950001</v>
      </c>
      <c r="Z9" s="90">
        <v>39314.969650052997</v>
      </c>
      <c r="AA9" s="90">
        <v>46509.306618000999</v>
      </c>
      <c r="AB9" s="90">
        <v>59918.980918018002</v>
      </c>
      <c r="AC9" s="90">
        <v>91789.077654695997</v>
      </c>
      <c r="AD9" s="90">
        <v>304655.79975640302</v>
      </c>
      <c r="AE9" s="90">
        <v>138814.378452637</v>
      </c>
      <c r="AF9" s="90">
        <v>155653.59134442499</v>
      </c>
      <c r="AG9" s="90">
        <v>171187.32056896001</v>
      </c>
      <c r="AH9" s="90">
        <v>172080.061247253</v>
      </c>
      <c r="AI9" s="90">
        <v>169202.00955666401</v>
      </c>
      <c r="AJ9" s="90">
        <v>168847.36987301201</v>
      </c>
      <c r="AK9" s="90">
        <v>166587.23123307899</v>
      </c>
      <c r="AL9" s="90">
        <v>177522.13303534899</v>
      </c>
      <c r="AM9" s="90">
        <v>187082.68549459701</v>
      </c>
      <c r="AN9" s="90">
        <v>187960.321052368</v>
      </c>
    </row>
    <row r="10" spans="1:40" ht="18" customHeight="1">
      <c r="A10" s="1207"/>
      <c r="B10" s="922" t="s">
        <v>16</v>
      </c>
      <c r="C10" s="728">
        <v>1437027.2953292399</v>
      </c>
      <c r="D10" s="728">
        <v>1469385.11277038</v>
      </c>
      <c r="E10" s="728">
        <v>1498803.741266761</v>
      </c>
      <c r="F10" s="728">
        <v>1576942.779674775</v>
      </c>
      <c r="G10" s="728">
        <v>1552816.188929918</v>
      </c>
      <c r="H10" s="728">
        <v>1730657.9922673451</v>
      </c>
      <c r="I10" s="728">
        <v>2123401.4829323282</v>
      </c>
      <c r="J10" s="728">
        <v>2334973.9680258343</v>
      </c>
      <c r="K10" s="728">
        <v>2356356.285763185</v>
      </c>
      <c r="L10" s="728">
        <v>2204043.990395423</v>
      </c>
      <c r="M10" s="728">
        <v>2321879.7083893572</v>
      </c>
      <c r="N10" s="728">
        <v>2288811.6058504959</v>
      </c>
      <c r="O10" s="728">
        <v>2470756.400063049</v>
      </c>
      <c r="P10" s="728">
        <v>2704550.5030945148</v>
      </c>
      <c r="Q10" s="728">
        <v>2806594.3039585068</v>
      </c>
      <c r="R10" s="728">
        <v>3141049.2610217999</v>
      </c>
      <c r="S10" s="728">
        <v>3384432.06026841</v>
      </c>
      <c r="T10" s="728">
        <v>3658433.446297796</v>
      </c>
      <c r="U10" s="728">
        <v>3850864.3066030545</v>
      </c>
      <c r="V10" s="728">
        <v>3832291.0919314125</v>
      </c>
      <c r="W10" s="728">
        <v>4084752.1564669926</v>
      </c>
      <c r="X10" s="728">
        <v>4743940.604562873</v>
      </c>
      <c r="Y10" s="728">
        <v>5537533.6804762334</v>
      </c>
      <c r="Z10" s="728">
        <v>6457366.7639799928</v>
      </c>
      <c r="AA10" s="728">
        <v>7130287.6642687116</v>
      </c>
      <c r="AB10" s="728">
        <v>8986869.1287580878</v>
      </c>
      <c r="AC10" s="728">
        <v>11961388.582896825</v>
      </c>
      <c r="AD10" s="728">
        <v>14887322.900131032</v>
      </c>
      <c r="AE10" s="728">
        <v>19009214.475108568</v>
      </c>
      <c r="AF10" s="728">
        <v>19416137.501005381</v>
      </c>
      <c r="AG10" s="728">
        <v>18305366.992102958</v>
      </c>
      <c r="AH10" s="728">
        <v>17739639.033352073</v>
      </c>
      <c r="AI10" s="728">
        <v>17567327.497707222</v>
      </c>
      <c r="AJ10" s="728">
        <v>20188816.409876633</v>
      </c>
      <c r="AK10" s="728">
        <v>18939619.34911577</v>
      </c>
      <c r="AL10" s="728">
        <v>18753594.533001352</v>
      </c>
      <c r="AM10" s="728">
        <v>19013508.788960919</v>
      </c>
      <c r="AN10" s="728">
        <v>18689643.669840619</v>
      </c>
    </row>
    <row r="11" spans="1:40" ht="18" customHeight="1" thickBot="1">
      <c r="A11" s="88" t="s">
        <v>19</v>
      </c>
      <c r="B11" s="915" t="s">
        <v>0</v>
      </c>
      <c r="C11" s="916" t="s">
        <v>1</v>
      </c>
      <c r="D11" s="916" t="s">
        <v>2</v>
      </c>
      <c r="E11" s="916" t="s">
        <v>3</v>
      </c>
      <c r="F11" s="916" t="s">
        <v>4</v>
      </c>
      <c r="G11" s="916" t="s">
        <v>5</v>
      </c>
      <c r="H11" s="916" t="s">
        <v>6</v>
      </c>
      <c r="I11" s="916" t="s">
        <v>7</v>
      </c>
      <c r="J11" s="916" t="s">
        <v>8</v>
      </c>
      <c r="K11" s="916" t="s">
        <v>9</v>
      </c>
      <c r="L11" s="916" t="s">
        <v>10</v>
      </c>
      <c r="M11" s="916" t="s">
        <v>11</v>
      </c>
      <c r="N11" s="916" t="s">
        <v>12</v>
      </c>
      <c r="O11" s="916" t="s">
        <v>327</v>
      </c>
      <c r="P11" s="916" t="s">
        <v>198</v>
      </c>
      <c r="Q11" s="916" t="s">
        <v>1407</v>
      </c>
      <c r="R11" s="916" t="s">
        <v>1436</v>
      </c>
      <c r="S11" s="916" t="s">
        <v>1480</v>
      </c>
      <c r="T11" s="916" t="s">
        <v>1536</v>
      </c>
      <c r="U11" s="916" t="s">
        <v>1566</v>
      </c>
      <c r="V11" s="916" t="s">
        <v>1343</v>
      </c>
      <c r="W11" s="916" t="s">
        <v>1642</v>
      </c>
      <c r="X11" s="916" t="s">
        <v>1750</v>
      </c>
      <c r="Y11" s="916" t="s">
        <v>1345</v>
      </c>
      <c r="Z11" s="916" t="s">
        <v>1841</v>
      </c>
      <c r="AA11" s="916" t="s">
        <v>1864</v>
      </c>
      <c r="AB11" s="916" t="s">
        <v>1951</v>
      </c>
      <c r="AC11" s="916" t="s">
        <v>2059</v>
      </c>
      <c r="AD11" s="916" t="s">
        <v>2124</v>
      </c>
      <c r="AE11" s="916" t="s">
        <v>2165</v>
      </c>
      <c r="AF11" s="916" t="s">
        <v>2242</v>
      </c>
      <c r="AG11" s="916" t="s">
        <v>2291</v>
      </c>
      <c r="AH11" s="916" t="s">
        <v>2351</v>
      </c>
      <c r="AI11" s="916" t="s">
        <v>2406</v>
      </c>
      <c r="AJ11" s="916" t="s">
        <v>2456</v>
      </c>
      <c r="AK11" s="916" t="s">
        <v>2567</v>
      </c>
      <c r="AL11" s="916" t="s">
        <v>1341</v>
      </c>
      <c r="AM11" s="916" t="s">
        <v>2894</v>
      </c>
      <c r="AN11" s="916" t="s">
        <v>3051</v>
      </c>
    </row>
    <row r="12" spans="1:40" ht="18" customHeight="1" thickTop="1">
      <c r="A12" s="88" t="s">
        <v>169</v>
      </c>
      <c r="B12" s="914" t="s">
        <v>13</v>
      </c>
      <c r="C12" s="917">
        <v>31698.700861099998</v>
      </c>
      <c r="D12" s="917">
        <v>32449.67915</v>
      </c>
      <c r="E12" s="917">
        <v>32903.9746581</v>
      </c>
      <c r="F12" s="917">
        <v>33469.526209000003</v>
      </c>
      <c r="G12" s="917">
        <v>33719.852305300003</v>
      </c>
      <c r="H12" s="917">
        <v>34053.620433700002</v>
      </c>
      <c r="I12" s="917">
        <v>34628.443321500003</v>
      </c>
      <c r="J12" s="917">
        <v>35741.0037495</v>
      </c>
      <c r="K12" s="917">
        <v>36427.0826801</v>
      </c>
      <c r="L12" s="917">
        <v>36427.0826801</v>
      </c>
      <c r="M12" s="917">
        <v>37187.332305900003</v>
      </c>
      <c r="N12" s="917">
        <v>38040.295300700003</v>
      </c>
      <c r="O12" s="917">
        <v>38763.459578900001</v>
      </c>
      <c r="P12" s="917">
        <v>38763.459578900001</v>
      </c>
      <c r="Q12" s="917">
        <v>39764.763964099999</v>
      </c>
      <c r="R12" s="917">
        <v>40682.626317200004</v>
      </c>
      <c r="S12" s="917">
        <v>40682.626317200004</v>
      </c>
      <c r="T12" s="917">
        <v>41878.6287773</v>
      </c>
      <c r="U12" s="917">
        <v>42527.622360300003</v>
      </c>
      <c r="V12" s="917">
        <v>44789.828563900002</v>
      </c>
      <c r="W12" s="917">
        <v>45373.922788600001</v>
      </c>
      <c r="X12" s="917">
        <v>45373.922788600001</v>
      </c>
      <c r="Y12" s="917">
        <v>46616.2819332</v>
      </c>
      <c r="Z12" s="917">
        <v>46616.2819332</v>
      </c>
      <c r="AA12" s="917">
        <v>46616.2819332</v>
      </c>
      <c r="AB12" s="917">
        <v>48183.137869300001</v>
      </c>
      <c r="AC12" s="917">
        <v>50083.7619338</v>
      </c>
      <c r="AD12" s="917">
        <v>50083.7619338</v>
      </c>
      <c r="AE12" s="917">
        <v>51613.532522300004</v>
      </c>
      <c r="AF12" s="917">
        <v>52290.340115999999</v>
      </c>
      <c r="AG12" s="917">
        <v>55628.021399999998</v>
      </c>
      <c r="AH12" s="917">
        <v>53949.909421099997</v>
      </c>
      <c r="AI12" s="917">
        <v>55349.881292999999</v>
      </c>
      <c r="AJ12" s="917">
        <v>56008.146212899999</v>
      </c>
      <c r="AK12" s="917">
        <v>56008.146212899999</v>
      </c>
      <c r="AL12" s="917">
        <v>56796.209849400002</v>
      </c>
      <c r="AM12" s="917">
        <v>59197.4861065</v>
      </c>
      <c r="AN12" s="917">
        <v>59197.4861065</v>
      </c>
    </row>
    <row r="13" spans="1:40" ht="18" customHeight="1">
      <c r="A13" s="88" t="s">
        <v>168</v>
      </c>
      <c r="B13" s="87" t="s">
        <v>13</v>
      </c>
      <c r="C13" s="90">
        <v>3381.7429999999999</v>
      </c>
      <c r="D13" s="90">
        <v>3712.3519999999999</v>
      </c>
      <c r="E13" s="90">
        <v>3992.6190000000001</v>
      </c>
      <c r="F13" s="90">
        <v>5859.5230000000001</v>
      </c>
      <c r="G13" s="90">
        <v>6993.8270000000002</v>
      </c>
      <c r="H13" s="90">
        <v>8180.4459999999999</v>
      </c>
      <c r="I13" s="90">
        <v>9794.0139999999992</v>
      </c>
      <c r="J13" s="90">
        <v>8913.8629999999994</v>
      </c>
      <c r="K13" s="90">
        <v>8679.1319999999996</v>
      </c>
      <c r="L13" s="90">
        <v>7384.1959999999999</v>
      </c>
      <c r="M13" s="90">
        <v>8542.5920000000006</v>
      </c>
      <c r="N13" s="90">
        <v>9747.5110000000004</v>
      </c>
      <c r="O13" s="90">
        <v>9726.0120000000006</v>
      </c>
      <c r="P13" s="90">
        <v>10260.710999999999</v>
      </c>
      <c r="Q13" s="90">
        <v>9817.9500000000007</v>
      </c>
      <c r="R13" s="90">
        <v>9566.6170000000002</v>
      </c>
      <c r="S13" s="90">
        <v>8842.4549999999999</v>
      </c>
      <c r="T13" s="90">
        <v>8460.3369999999995</v>
      </c>
      <c r="U13" s="90">
        <v>8231.5040000000008</v>
      </c>
      <c r="V13" s="90">
        <v>8029.8059999999996</v>
      </c>
      <c r="W13" s="90">
        <v>8602.3649999999998</v>
      </c>
      <c r="X13" s="90">
        <v>9276.384</v>
      </c>
      <c r="Y13" s="90">
        <v>10306.391</v>
      </c>
      <c r="Z13" s="90">
        <v>11370.894</v>
      </c>
      <c r="AA13" s="90">
        <v>13451.120999999999</v>
      </c>
      <c r="AB13" s="90">
        <v>13311.484</v>
      </c>
      <c r="AC13" s="90">
        <v>17191.600999999999</v>
      </c>
      <c r="AD13" s="90">
        <v>17419.986000000001</v>
      </c>
      <c r="AE13" s="90">
        <v>22218.732981375</v>
      </c>
      <c r="AF13" s="90">
        <v>23615.905418654998</v>
      </c>
      <c r="AG13" s="90">
        <v>26962.305746095</v>
      </c>
      <c r="AH13" s="90">
        <v>23254.708193046001</v>
      </c>
      <c r="AI13" s="90">
        <v>20712.274818770002</v>
      </c>
      <c r="AJ13" s="90">
        <v>20097.058438022999</v>
      </c>
      <c r="AK13" s="90">
        <v>19114.979800206998</v>
      </c>
      <c r="AL13" s="90">
        <v>21318.369184179999</v>
      </c>
      <c r="AM13" s="90">
        <v>18758.533982031</v>
      </c>
      <c r="AN13" s="90">
        <v>17009.228432674001</v>
      </c>
    </row>
    <row r="14" spans="1:40" ht="18" customHeight="1">
      <c r="B14" s="922" t="s">
        <v>16</v>
      </c>
      <c r="C14" s="728">
        <v>35080.443861100001</v>
      </c>
      <c r="D14" s="728">
        <v>36162.031150000003</v>
      </c>
      <c r="E14" s="728">
        <v>36896.593658099999</v>
      </c>
      <c r="F14" s="728">
        <v>39329.049208999997</v>
      </c>
      <c r="G14" s="728">
        <v>40713.6793053</v>
      </c>
      <c r="H14" s="728">
        <v>42234.066433699998</v>
      </c>
      <c r="I14" s="728">
        <v>44422.457321499998</v>
      </c>
      <c r="J14" s="728">
        <v>44654.866749499997</v>
      </c>
      <c r="K14" s="728">
        <v>45106.214680099998</v>
      </c>
      <c r="L14" s="728">
        <v>43811.278680099997</v>
      </c>
      <c r="M14" s="728">
        <v>45729.9243059</v>
      </c>
      <c r="N14" s="728">
        <v>47787.806300700002</v>
      </c>
      <c r="O14" s="728">
        <v>48489.471578899997</v>
      </c>
      <c r="P14" s="728">
        <v>49024.170578899997</v>
      </c>
      <c r="Q14" s="728">
        <v>49582.713964100003</v>
      </c>
      <c r="R14" s="728">
        <v>50249.243317200002</v>
      </c>
      <c r="S14" s="728">
        <v>49525.081317200005</v>
      </c>
      <c r="T14" s="728">
        <v>50338.9657773</v>
      </c>
      <c r="U14" s="728">
        <v>50759.126360300004</v>
      </c>
      <c r="V14" s="728">
        <v>52819.634563899999</v>
      </c>
      <c r="W14" s="728">
        <v>53976.287788599999</v>
      </c>
      <c r="X14" s="728">
        <v>54650.306788599999</v>
      </c>
      <c r="Y14" s="728">
        <v>56922.672933199996</v>
      </c>
      <c r="Z14" s="728">
        <v>57987.1759332</v>
      </c>
      <c r="AA14" s="728">
        <v>60067.402933199999</v>
      </c>
      <c r="AB14" s="728">
        <v>61494.621869299997</v>
      </c>
      <c r="AC14" s="728">
        <v>67275.362933800003</v>
      </c>
      <c r="AD14" s="728">
        <v>67503.747933799998</v>
      </c>
      <c r="AE14" s="728">
        <v>73832.265503675007</v>
      </c>
      <c r="AF14" s="728">
        <v>75906.245534654998</v>
      </c>
      <c r="AG14" s="728">
        <v>82590.327146094991</v>
      </c>
      <c r="AH14" s="728">
        <v>77204.617614146002</v>
      </c>
      <c r="AI14" s="728">
        <v>76062.156111770004</v>
      </c>
      <c r="AJ14" s="728">
        <v>76105.204650922999</v>
      </c>
      <c r="AK14" s="728">
        <v>75123.126013107001</v>
      </c>
      <c r="AL14" s="728">
        <v>78114.579033579997</v>
      </c>
      <c r="AM14" s="728">
        <v>77956.020088531004</v>
      </c>
      <c r="AN14" s="728">
        <v>76206.714539174005</v>
      </c>
    </row>
    <row r="15" spans="1:40" ht="18" customHeight="1">
      <c r="B15" s="923" t="s">
        <v>1129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  <c r="AI15" s="59">
        <v>70175737.088419512</v>
      </c>
      <c r="AJ15" s="59">
        <v>78402433.825740427</v>
      </c>
      <c r="AK15" s="59">
        <v>65835775.257653601</v>
      </c>
      <c r="AL15" s="59">
        <v>69114645.223461747</v>
      </c>
      <c r="AM15" s="59">
        <v>72418800.077014521</v>
      </c>
      <c r="AN15" s="59">
        <v>68554893.44297868</v>
      </c>
    </row>
    <row r="17" spans="1:15" ht="18" customHeight="1" thickBot="1">
      <c r="B17" s="915" t="s">
        <v>0</v>
      </c>
      <c r="C17" s="916" t="s">
        <v>1951</v>
      </c>
      <c r="D17" s="916" t="s">
        <v>2059</v>
      </c>
      <c r="E17" s="916" t="s">
        <v>2124</v>
      </c>
      <c r="F17" s="916" t="s">
        <v>2165</v>
      </c>
      <c r="G17" s="916" t="s">
        <v>2242</v>
      </c>
      <c r="H17" s="916" t="s">
        <v>2291</v>
      </c>
      <c r="I17" s="916" t="s">
        <v>2351</v>
      </c>
      <c r="J17" s="916" t="s">
        <v>2406</v>
      </c>
      <c r="K17" s="916" t="s">
        <v>2456</v>
      </c>
      <c r="L17" s="916" t="s">
        <v>2567</v>
      </c>
      <c r="M17" s="916" t="s">
        <v>1341</v>
      </c>
      <c r="N17" s="916" t="s">
        <v>2894</v>
      </c>
      <c r="O17" s="916" t="s">
        <v>3051</v>
      </c>
    </row>
    <row r="18" spans="1:15" ht="18" customHeight="1" thickTop="1">
      <c r="A18" s="1166" t="s">
        <v>17</v>
      </c>
      <c r="B18" s="926" t="s">
        <v>16</v>
      </c>
      <c r="C18" s="924">
        <v>26167007.140272956</v>
      </c>
      <c r="D18" s="924">
        <v>37263751.642979875</v>
      </c>
      <c r="E18" s="924">
        <v>47855431.329064965</v>
      </c>
      <c r="F18" s="924">
        <v>72133442.38274917</v>
      </c>
      <c r="G18" s="924">
        <v>66494107.512178592</v>
      </c>
      <c r="H18" s="924">
        <v>60267587.020760849</v>
      </c>
      <c r="I18" s="924">
        <v>54495743.693212703</v>
      </c>
      <c r="J18" s="924">
        <v>52532347.434600525</v>
      </c>
      <c r="K18" s="924">
        <v>58137512.211212866</v>
      </c>
      <c r="L18" s="924">
        <v>46821032.78252472</v>
      </c>
      <c r="M18" s="924">
        <v>50282936.111426808</v>
      </c>
      <c r="N18" s="924">
        <v>53327335.267965078</v>
      </c>
      <c r="O18" s="924">
        <v>49789043.058598891</v>
      </c>
    </row>
    <row r="19" spans="1:15" ht="18" customHeight="1">
      <c r="A19" s="1167" t="s">
        <v>18</v>
      </c>
      <c r="B19" s="926" t="s">
        <v>16</v>
      </c>
      <c r="C19" s="924">
        <v>8986869.1287580878</v>
      </c>
      <c r="D19" s="924">
        <v>11961388.582896825</v>
      </c>
      <c r="E19" s="924">
        <v>14887322.900131032</v>
      </c>
      <c r="F19" s="924">
        <v>19009214.475108568</v>
      </c>
      <c r="G19" s="924">
        <v>19416137.501005381</v>
      </c>
      <c r="H19" s="924">
        <v>18305366.992102958</v>
      </c>
      <c r="I19" s="924">
        <v>17739639.033352073</v>
      </c>
      <c r="J19" s="924">
        <v>17567327.497707222</v>
      </c>
      <c r="K19" s="924">
        <v>20188816.409876633</v>
      </c>
      <c r="L19" s="924">
        <v>18939619.34911577</v>
      </c>
      <c r="M19" s="924">
        <v>18753594.533001352</v>
      </c>
      <c r="N19" s="924">
        <v>19013508.788960919</v>
      </c>
      <c r="O19" s="924">
        <v>18689643.669840619</v>
      </c>
    </row>
    <row r="20" spans="1:15" ht="18" customHeight="1">
      <c r="B20" s="925" t="s">
        <v>1129</v>
      </c>
      <c r="C20" s="924">
        <v>35215370.890900344</v>
      </c>
      <c r="D20" s="924">
        <v>49292415.588810511</v>
      </c>
      <c r="E20" s="924">
        <v>62810257.977129802</v>
      </c>
      <c r="F20" s="924">
        <v>91216489.123361424</v>
      </c>
      <c r="G20" s="924">
        <v>85986151.258718625</v>
      </c>
      <c r="H20" s="924">
        <v>78655544.340009898</v>
      </c>
      <c r="I20" s="924">
        <v>72312587.344178945</v>
      </c>
      <c r="J20" s="924">
        <v>70175737.088419512</v>
      </c>
      <c r="K20" s="924">
        <v>78402433.825740427</v>
      </c>
      <c r="L20" s="924">
        <v>65835775.257653601</v>
      </c>
      <c r="M20" s="924">
        <v>69114645.223461747</v>
      </c>
      <c r="N20" s="924">
        <v>72418800.077014521</v>
      </c>
      <c r="O20" s="924">
        <v>68554893.44297868</v>
      </c>
    </row>
    <row r="23" spans="1:15" ht="18.75" customHeight="1"/>
    <row r="38" spans="1:7" ht="18" customHeight="1" thickBot="1">
      <c r="F38" s="1208" t="s">
        <v>1636</v>
      </c>
      <c r="G38" s="1208"/>
    </row>
    <row r="39" spans="1:7" ht="18" customHeight="1" thickBot="1">
      <c r="A39" s="1209" t="s">
        <v>19</v>
      </c>
      <c r="B39" s="1211" t="s">
        <v>0</v>
      </c>
      <c r="C39" s="1213" t="s">
        <v>100</v>
      </c>
      <c r="D39" s="1213"/>
      <c r="E39" s="1213"/>
      <c r="F39" s="1213" t="s">
        <v>229</v>
      </c>
      <c r="G39" s="1213"/>
    </row>
    <row r="40" spans="1:7" ht="18" customHeight="1">
      <c r="A40" s="1210"/>
      <c r="B40" s="1212"/>
      <c r="C40" s="936" t="s">
        <v>3052</v>
      </c>
      <c r="D40" s="937" t="s">
        <v>2895</v>
      </c>
      <c r="E40" s="938" t="s">
        <v>2895</v>
      </c>
      <c r="F40" s="219" t="s">
        <v>230</v>
      </c>
      <c r="G40" s="220" t="s">
        <v>1644</v>
      </c>
    </row>
    <row r="41" spans="1:7" ht="18" customHeight="1">
      <c r="A41" s="1205" t="s">
        <v>17</v>
      </c>
      <c r="B41" s="221" t="s">
        <v>15</v>
      </c>
      <c r="C41" s="222">
        <v>49000520.697439499</v>
      </c>
      <c r="D41" s="222">
        <v>52547643.270523503</v>
      </c>
      <c r="E41" s="223">
        <v>52547643.270523503</v>
      </c>
      <c r="F41" s="224">
        <v>-6.7502981148419239E-2</v>
      </c>
      <c r="G41" s="225">
        <v>-6.7502981148419239E-2</v>
      </c>
    </row>
    <row r="42" spans="1:7" ht="18" customHeight="1">
      <c r="A42" s="1205"/>
      <c r="B42" s="221" t="s">
        <v>14</v>
      </c>
      <c r="C42" s="222">
        <v>266393.44408500002</v>
      </c>
      <c r="D42" s="222">
        <v>252218.97958499999</v>
      </c>
      <c r="E42" s="223">
        <v>252218.97958499999</v>
      </c>
      <c r="F42" s="224">
        <v>5.6199039910963977E-2</v>
      </c>
      <c r="G42" s="225">
        <v>5.6199039910963977E-2</v>
      </c>
    </row>
    <row r="43" spans="1:7" ht="18" customHeight="1" thickBot="1">
      <c r="A43" s="1205"/>
      <c r="B43" s="226" t="s">
        <v>13</v>
      </c>
      <c r="C43" s="227">
        <v>522128.91707439302</v>
      </c>
      <c r="D43" s="227">
        <v>527473.01785657799</v>
      </c>
      <c r="E43" s="228">
        <v>527473.01785657799</v>
      </c>
      <c r="F43" s="224">
        <v>-1.0131514980427081E-2</v>
      </c>
      <c r="G43" s="225">
        <v>-1.0131514980427081E-2</v>
      </c>
    </row>
    <row r="44" spans="1:7" ht="18" customHeight="1">
      <c r="A44" s="1205"/>
      <c r="B44" s="229" t="s">
        <v>48</v>
      </c>
      <c r="C44" s="932">
        <v>49789043.058598891</v>
      </c>
      <c r="D44" s="932">
        <v>53327335.267965078</v>
      </c>
      <c r="E44" s="933">
        <v>53327335.267965078</v>
      </c>
      <c r="F44" s="1146">
        <v>-6.6350440943403366E-2</v>
      </c>
      <c r="G44" s="1147">
        <v>-6.6350440943403366E-2</v>
      </c>
    </row>
    <row r="45" spans="1:7" ht="18" customHeight="1">
      <c r="A45" s="1040"/>
      <c r="B45" s="230"/>
      <c r="C45" s="231"/>
      <c r="D45" s="232"/>
      <c r="E45" s="233"/>
      <c r="F45" s="232"/>
      <c r="G45" s="233"/>
    </row>
    <row r="46" spans="1:7" ht="18" customHeight="1">
      <c r="A46" s="1205" t="s">
        <v>18</v>
      </c>
      <c r="B46" s="221" t="s">
        <v>15</v>
      </c>
      <c r="C46" s="222">
        <v>15998256.2182128</v>
      </c>
      <c r="D46" s="222">
        <v>16449303.3113112</v>
      </c>
      <c r="E46" s="223">
        <v>16449303.3113112</v>
      </c>
      <c r="F46" s="224">
        <v>-2.742043748371048E-2</v>
      </c>
      <c r="G46" s="225">
        <v>-2.742043748371048E-2</v>
      </c>
    </row>
    <row r="47" spans="1:7" ht="18" customHeight="1">
      <c r="A47" s="1205"/>
      <c r="B47" s="221" t="s">
        <v>14</v>
      </c>
      <c r="C47" s="222">
        <v>2503427.1305754501</v>
      </c>
      <c r="D47" s="222">
        <v>2377122.7921551201</v>
      </c>
      <c r="E47" s="223">
        <v>2377122.7921551201</v>
      </c>
      <c r="F47" s="224">
        <v>5.3133283159437328E-2</v>
      </c>
      <c r="G47" s="225">
        <v>5.3133283159437328E-2</v>
      </c>
    </row>
    <row r="48" spans="1:7" ht="18" customHeight="1" thickBot="1">
      <c r="A48" s="1205"/>
      <c r="B48" s="226" t="s">
        <v>13</v>
      </c>
      <c r="C48" s="227">
        <v>187960.321052368</v>
      </c>
      <c r="D48" s="227">
        <v>187082.68549459701</v>
      </c>
      <c r="E48" s="228">
        <v>187082.68549459701</v>
      </c>
      <c r="F48" s="234">
        <v>4.6911639922784243E-3</v>
      </c>
      <c r="G48" s="235">
        <v>4.6911639922784243E-3</v>
      </c>
    </row>
    <row r="49" spans="1:7" ht="18" customHeight="1" thickBot="1">
      <c r="A49" s="1206"/>
      <c r="B49" s="236" t="s">
        <v>48</v>
      </c>
      <c r="C49" s="906">
        <v>18689643.669840619</v>
      </c>
      <c r="D49" s="906">
        <v>19013508.788960919</v>
      </c>
      <c r="E49" s="907">
        <v>19013508.788960919</v>
      </c>
      <c r="F49" s="1148">
        <v>-1.7033422011424437E-2</v>
      </c>
      <c r="G49" s="1149">
        <v>-1.7033422011424437E-2</v>
      </c>
    </row>
    <row r="50" spans="1:7" ht="18" customHeight="1" thickBot="1">
      <c r="A50" s="1041"/>
      <c r="B50" s="237"/>
      <c r="C50" s="238"/>
      <c r="D50" s="239"/>
      <c r="E50" s="240"/>
      <c r="F50" s="238"/>
      <c r="G50" s="239"/>
    </row>
    <row r="51" spans="1:7" ht="18" customHeight="1" thickBot="1">
      <c r="A51" s="1042" t="s">
        <v>169</v>
      </c>
      <c r="B51" s="226" t="s">
        <v>13</v>
      </c>
      <c r="C51" s="227">
        <v>59197.4861065</v>
      </c>
      <c r="D51" s="227">
        <v>59197.4861065</v>
      </c>
      <c r="E51" s="228">
        <v>59197.4861065</v>
      </c>
      <c r="F51" s="234">
        <v>0</v>
      </c>
      <c r="G51" s="235">
        <v>0</v>
      </c>
    </row>
    <row r="52" spans="1:7" ht="18" customHeight="1" thickBot="1">
      <c r="A52" s="1041"/>
      <c r="B52" s="237"/>
      <c r="C52" s="238"/>
      <c r="D52" s="241"/>
      <c r="E52" s="242"/>
      <c r="F52" s="238"/>
      <c r="G52" s="239"/>
    </row>
    <row r="53" spans="1:7" ht="18" customHeight="1" thickBot="1">
      <c r="A53" s="1042" t="s">
        <v>168</v>
      </c>
      <c r="B53" s="226" t="s">
        <v>13</v>
      </c>
      <c r="C53" s="227">
        <v>17009.228432674001</v>
      </c>
      <c r="D53" s="227">
        <v>18758.533982031</v>
      </c>
      <c r="E53" s="228">
        <v>18758.533982031</v>
      </c>
      <c r="F53" s="234">
        <v>-9.3253851875241267E-2</v>
      </c>
      <c r="G53" s="235">
        <v>-9.3253851875241267E-2</v>
      </c>
    </row>
    <row r="54" spans="1:7" ht="18" customHeight="1" thickBot="1">
      <c r="A54" s="1043"/>
      <c r="B54" s="243" t="s">
        <v>113</v>
      </c>
      <c r="C54" s="934">
        <v>68554893.44297868</v>
      </c>
      <c r="D54" s="934">
        <v>72418800.077014521</v>
      </c>
      <c r="E54" s="935">
        <v>72418800.077014521</v>
      </c>
      <c r="F54" s="1150">
        <v>-5.3355021485121723E-2</v>
      </c>
      <c r="G54" s="1151">
        <v>-5.3355021485121723E-2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topLeftCell="A13" zoomScaleNormal="100" workbookViewId="0">
      <selection activeCell="O20" sqref="O20"/>
    </sheetView>
  </sheetViews>
  <sheetFormatPr defaultColWidth="9.125" defaultRowHeight="15"/>
  <cols>
    <col min="1" max="1" width="25.875" customWidth="1"/>
    <col min="2" max="13" width="9.25" customWidth="1"/>
    <col min="14" max="16384" width="9.125" style="427"/>
  </cols>
  <sheetData>
    <row r="1" spans="1:13" ht="16.5" customHeight="1">
      <c r="A1" s="1377" t="s">
        <v>114</v>
      </c>
      <c r="B1" s="1379" t="s">
        <v>31</v>
      </c>
      <c r="C1" s="1380"/>
      <c r="D1" s="1380"/>
      <c r="E1" s="1381"/>
      <c r="F1" s="1379" t="s">
        <v>1392</v>
      </c>
      <c r="G1" s="1380"/>
      <c r="H1" s="1380"/>
      <c r="I1" s="1381"/>
      <c r="J1" s="1379" t="s">
        <v>2162</v>
      </c>
      <c r="K1" s="1380"/>
      <c r="L1" s="1380"/>
      <c r="M1" s="1380"/>
    </row>
    <row r="2" spans="1:13" ht="16.5" customHeight="1">
      <c r="A2" s="1378"/>
      <c r="B2" s="117" t="s">
        <v>1952</v>
      </c>
      <c r="C2" s="117" t="s">
        <v>2896</v>
      </c>
      <c r="D2" s="117" t="s">
        <v>2896</v>
      </c>
      <c r="E2" s="118" t="s">
        <v>3053</v>
      </c>
      <c r="F2" s="117" t="s">
        <v>1952</v>
      </c>
      <c r="G2" s="117" t="s">
        <v>2896</v>
      </c>
      <c r="H2" s="117" t="s">
        <v>2896</v>
      </c>
      <c r="I2" s="118" t="s">
        <v>3053</v>
      </c>
      <c r="J2" s="117" t="s">
        <v>1952</v>
      </c>
      <c r="K2" s="117" t="s">
        <v>2896</v>
      </c>
      <c r="L2" s="117" t="s">
        <v>2896</v>
      </c>
      <c r="M2" s="118" t="s">
        <v>3053</v>
      </c>
    </row>
    <row r="3" spans="1:13" ht="16.5" customHeight="1">
      <c r="A3" s="544" t="s">
        <v>144</v>
      </c>
      <c r="B3" s="116">
        <v>938.51212179200002</v>
      </c>
      <c r="C3" s="116">
        <v>127.61579928</v>
      </c>
      <c r="D3" s="116">
        <v>127.61579928</v>
      </c>
      <c r="E3" s="115">
        <v>28.2098409</v>
      </c>
      <c r="F3" s="116">
        <v>25236.558000000001</v>
      </c>
      <c r="G3" s="116">
        <v>1528.903</v>
      </c>
      <c r="H3" s="116">
        <v>1528.903</v>
      </c>
      <c r="I3" s="115">
        <v>348.99099999999999</v>
      </c>
      <c r="J3" s="116">
        <v>16571</v>
      </c>
      <c r="K3" s="116">
        <v>447</v>
      </c>
      <c r="L3" s="116">
        <v>447</v>
      </c>
      <c r="M3" s="115">
        <v>83</v>
      </c>
    </row>
    <row r="4" spans="1:13" ht="16.5" customHeight="1">
      <c r="A4" s="544" t="s">
        <v>143</v>
      </c>
      <c r="B4" s="116">
        <v>2267.3068833759999</v>
      </c>
      <c r="C4" s="116">
        <v>482.96026221</v>
      </c>
      <c r="D4" s="116">
        <v>482.96026221</v>
      </c>
      <c r="E4" s="115">
        <v>595.70689038</v>
      </c>
      <c r="F4" s="116">
        <v>42623.79</v>
      </c>
      <c r="G4" s="116">
        <v>10628.937</v>
      </c>
      <c r="H4" s="116">
        <v>10628.937</v>
      </c>
      <c r="I4" s="115">
        <v>13456.545</v>
      </c>
      <c r="J4" s="116">
        <v>32862</v>
      </c>
      <c r="K4" s="116">
        <v>9110</v>
      </c>
      <c r="L4" s="116">
        <v>9110</v>
      </c>
      <c r="M4" s="115">
        <v>8946</v>
      </c>
    </row>
    <row r="5" spans="1:13" ht="16.5" customHeight="1">
      <c r="A5" s="544" t="s">
        <v>133</v>
      </c>
      <c r="B5" s="116">
        <v>6466.3179980920004</v>
      </c>
      <c r="C5" s="116">
        <v>3408.1334140099998</v>
      </c>
      <c r="D5" s="116">
        <v>3408.1334140099998</v>
      </c>
      <c r="E5" s="115">
        <v>1481.5316559600001</v>
      </c>
      <c r="F5" s="116">
        <v>625179.33700000006</v>
      </c>
      <c r="G5" s="116">
        <v>382776.91899999999</v>
      </c>
      <c r="H5" s="116">
        <v>382776.91899999999</v>
      </c>
      <c r="I5" s="115">
        <v>193419.52499999999</v>
      </c>
      <c r="J5" s="116">
        <v>109630</v>
      </c>
      <c r="K5" s="116">
        <v>41481</v>
      </c>
      <c r="L5" s="116">
        <v>41481</v>
      </c>
      <c r="M5" s="115">
        <v>23573</v>
      </c>
    </row>
    <row r="6" spans="1:13" ht="16.5" customHeight="1">
      <c r="A6" s="544" t="s">
        <v>104</v>
      </c>
      <c r="B6" s="116">
        <v>37883.795548964001</v>
      </c>
      <c r="C6" s="116">
        <v>80775.049525890005</v>
      </c>
      <c r="D6" s="116">
        <v>80775.049525890005</v>
      </c>
      <c r="E6" s="115">
        <v>24632.543350100001</v>
      </c>
      <c r="F6" s="116">
        <v>4096433.1749999998</v>
      </c>
      <c r="G6" s="116">
        <v>5913826.5619999999</v>
      </c>
      <c r="H6" s="116">
        <v>5913826.5619999999</v>
      </c>
      <c r="I6" s="115">
        <v>1459658.051</v>
      </c>
      <c r="J6" s="116">
        <v>542189</v>
      </c>
      <c r="K6" s="116">
        <v>5242435</v>
      </c>
      <c r="L6" s="116">
        <v>5242435</v>
      </c>
      <c r="M6" s="115">
        <v>360985</v>
      </c>
    </row>
    <row r="7" spans="1:13" ht="16.5" customHeight="1">
      <c r="A7" s="544" t="s">
        <v>129</v>
      </c>
      <c r="B7" s="116">
        <v>9847.2606370220001</v>
      </c>
      <c r="C7" s="116">
        <v>3057.9250502800001</v>
      </c>
      <c r="D7" s="116">
        <v>3057.9250502800001</v>
      </c>
      <c r="E7" s="115">
        <v>118.07911292999999</v>
      </c>
      <c r="F7" s="116">
        <v>616330.473</v>
      </c>
      <c r="G7" s="116">
        <v>304069.42700000003</v>
      </c>
      <c r="H7" s="116">
        <v>304069.42700000003</v>
      </c>
      <c r="I7" s="115">
        <v>11138.620999999999</v>
      </c>
      <c r="J7" s="116">
        <v>118182</v>
      </c>
      <c r="K7" s="116">
        <v>41568</v>
      </c>
      <c r="L7" s="116">
        <v>41568</v>
      </c>
      <c r="M7" s="115">
        <v>3401</v>
      </c>
    </row>
    <row r="8" spans="1:13" ht="16.5" customHeight="1">
      <c r="A8" s="544" t="s">
        <v>123</v>
      </c>
      <c r="B8" s="116">
        <v>35045.311291152</v>
      </c>
      <c r="C8" s="116">
        <v>15250.649171749999</v>
      </c>
      <c r="D8" s="116">
        <v>15250.649171749999</v>
      </c>
      <c r="E8" s="115">
        <v>4670.2182868299997</v>
      </c>
      <c r="F8" s="116">
        <v>4515655.6500000004</v>
      </c>
      <c r="G8" s="116">
        <v>3574662.952</v>
      </c>
      <c r="H8" s="116">
        <v>3574662.952</v>
      </c>
      <c r="I8" s="115">
        <v>1130820.7420000001</v>
      </c>
      <c r="J8" s="116">
        <v>555448</v>
      </c>
      <c r="K8" s="116">
        <v>375210</v>
      </c>
      <c r="L8" s="116">
        <v>375210</v>
      </c>
      <c r="M8" s="115">
        <v>120543</v>
      </c>
    </row>
    <row r="9" spans="1:13" ht="16.5" customHeight="1">
      <c r="A9" s="544" t="s">
        <v>138</v>
      </c>
      <c r="B9" s="116">
        <v>1077.428301896</v>
      </c>
      <c r="C9" s="116">
        <v>21.768971659999998</v>
      </c>
      <c r="D9" s="116">
        <v>21.768971659999998</v>
      </c>
      <c r="E9" s="115">
        <v>2.9126453699999999</v>
      </c>
      <c r="F9" s="116">
        <v>51340.722000000002</v>
      </c>
      <c r="G9" s="116">
        <v>1331.491</v>
      </c>
      <c r="H9" s="116">
        <v>1331.491</v>
      </c>
      <c r="I9" s="115">
        <v>178.94800000000001</v>
      </c>
      <c r="J9" s="116">
        <v>27377</v>
      </c>
      <c r="K9" s="116">
        <v>344</v>
      </c>
      <c r="L9" s="116">
        <v>344</v>
      </c>
      <c r="M9" s="115">
        <v>94</v>
      </c>
    </row>
    <row r="10" spans="1:13" ht="16.5" customHeight="1">
      <c r="A10" s="544" t="s">
        <v>106</v>
      </c>
      <c r="B10" s="116">
        <v>79756.100744191004</v>
      </c>
      <c r="C10" s="116">
        <v>81458.034566251998</v>
      </c>
      <c r="D10" s="116">
        <v>81458.034566251998</v>
      </c>
      <c r="E10" s="115">
        <v>43819.223714059997</v>
      </c>
      <c r="F10" s="116">
        <v>39987583.221000001</v>
      </c>
      <c r="G10" s="116">
        <v>23807907.625999998</v>
      </c>
      <c r="H10" s="116">
        <v>23807907.625999998</v>
      </c>
      <c r="I10" s="115">
        <v>11287472.061000001</v>
      </c>
      <c r="J10" s="116">
        <v>1578732</v>
      </c>
      <c r="K10" s="116">
        <v>709971</v>
      </c>
      <c r="L10" s="116">
        <v>709971</v>
      </c>
      <c r="M10" s="115">
        <v>389217</v>
      </c>
    </row>
    <row r="11" spans="1:13" ht="16.5" customHeight="1">
      <c r="A11" s="544" t="s">
        <v>125</v>
      </c>
      <c r="B11" s="116">
        <v>16207.263450803999</v>
      </c>
      <c r="C11" s="116">
        <v>5491.1814025200001</v>
      </c>
      <c r="D11" s="116">
        <v>5491.1814025200001</v>
      </c>
      <c r="E11" s="115">
        <v>7859.24784585</v>
      </c>
      <c r="F11" s="116">
        <v>2546775.6009999998</v>
      </c>
      <c r="G11" s="116">
        <v>1020585.012</v>
      </c>
      <c r="H11" s="116">
        <v>1020585.012</v>
      </c>
      <c r="I11" s="115">
        <v>2045821.2919999999</v>
      </c>
      <c r="J11" s="116">
        <v>283346</v>
      </c>
      <c r="K11" s="116">
        <v>67160</v>
      </c>
      <c r="L11" s="116">
        <v>67160</v>
      </c>
      <c r="M11" s="115">
        <v>54554</v>
      </c>
    </row>
    <row r="12" spans="1:13" ht="16.5" customHeight="1">
      <c r="A12" s="544" t="s">
        <v>118</v>
      </c>
      <c r="B12" s="116">
        <v>19643.573823120001</v>
      </c>
      <c r="C12" s="116">
        <v>7039.0257294599996</v>
      </c>
      <c r="D12" s="116">
        <v>7039.0257294599996</v>
      </c>
      <c r="E12" s="115">
        <v>6315.2575612199998</v>
      </c>
      <c r="F12" s="116">
        <v>1422474.281</v>
      </c>
      <c r="G12" s="116">
        <v>357778.24800000002</v>
      </c>
      <c r="H12" s="116">
        <v>357778.24800000002</v>
      </c>
      <c r="I12" s="115">
        <v>344092.717</v>
      </c>
      <c r="J12" s="116">
        <v>371708</v>
      </c>
      <c r="K12" s="116">
        <v>73200</v>
      </c>
      <c r="L12" s="116">
        <v>73200</v>
      </c>
      <c r="M12" s="115">
        <v>87935</v>
      </c>
    </row>
    <row r="13" spans="1:13" ht="16.5" customHeight="1">
      <c r="A13" s="544" t="s">
        <v>116</v>
      </c>
      <c r="B13" s="116">
        <v>9479.3485148599993</v>
      </c>
      <c r="C13" s="116">
        <v>2844.5640148900002</v>
      </c>
      <c r="D13" s="116">
        <v>2844.5640148900002</v>
      </c>
      <c r="E13" s="115">
        <v>2281.3458253399999</v>
      </c>
      <c r="F13" s="116">
        <v>479163.95199999999</v>
      </c>
      <c r="G13" s="116">
        <v>176504.97899999999</v>
      </c>
      <c r="H13" s="116">
        <v>176504.97899999999</v>
      </c>
      <c r="I13" s="115">
        <v>125614.601</v>
      </c>
      <c r="J13" s="116">
        <v>100755</v>
      </c>
      <c r="K13" s="116">
        <v>23338</v>
      </c>
      <c r="L13" s="116">
        <v>23338</v>
      </c>
      <c r="M13" s="115">
        <v>18248</v>
      </c>
    </row>
    <row r="14" spans="1:13" ht="16.5" customHeight="1">
      <c r="A14" s="544" t="s">
        <v>127</v>
      </c>
      <c r="B14" s="116">
        <v>4819.1884802249997</v>
      </c>
      <c r="C14" s="116">
        <v>2734.1015232</v>
      </c>
      <c r="D14" s="116">
        <v>2734.1015232</v>
      </c>
      <c r="E14" s="115">
        <v>1454.2081200299999</v>
      </c>
      <c r="F14" s="116">
        <v>39913.673000000003</v>
      </c>
      <c r="G14" s="116">
        <v>37812.877</v>
      </c>
      <c r="H14" s="116">
        <v>37812.877</v>
      </c>
      <c r="I14" s="115">
        <v>20690.402999999998</v>
      </c>
      <c r="J14" s="116">
        <v>39723</v>
      </c>
      <c r="K14" s="116">
        <v>21389</v>
      </c>
      <c r="L14" s="116">
        <v>21389</v>
      </c>
      <c r="M14" s="115">
        <v>15210</v>
      </c>
    </row>
    <row r="15" spans="1:13" ht="16.5" customHeight="1">
      <c r="A15" s="544" t="s">
        <v>115</v>
      </c>
      <c r="B15" s="116">
        <v>41724.194363488001</v>
      </c>
      <c r="C15" s="116">
        <v>69500.737436779993</v>
      </c>
      <c r="D15" s="116">
        <v>69500.737436779993</v>
      </c>
      <c r="E15" s="115">
        <v>100467.33010899001</v>
      </c>
      <c r="F15" s="116">
        <v>6450312.0939999996</v>
      </c>
      <c r="G15" s="116">
        <v>38975635.255999997</v>
      </c>
      <c r="H15" s="116">
        <v>38975635.255999997</v>
      </c>
      <c r="I15" s="115">
        <v>38279604.777000003</v>
      </c>
      <c r="J15" s="116">
        <v>946334</v>
      </c>
      <c r="K15" s="116">
        <v>863665</v>
      </c>
      <c r="L15" s="116">
        <v>863665</v>
      </c>
      <c r="M15" s="115">
        <v>538153</v>
      </c>
    </row>
    <row r="16" spans="1:13" ht="16.5" customHeight="1">
      <c r="A16" s="544" t="s">
        <v>137</v>
      </c>
      <c r="B16" s="116">
        <v>6336.4262334280002</v>
      </c>
      <c r="C16" s="116">
        <v>2359.08404415</v>
      </c>
      <c r="D16" s="116">
        <v>2359.08404415</v>
      </c>
      <c r="E16" s="115">
        <v>482.35372249</v>
      </c>
      <c r="F16" s="116">
        <v>57187.877</v>
      </c>
      <c r="G16" s="116">
        <v>203342.34</v>
      </c>
      <c r="H16" s="116">
        <v>203342.34</v>
      </c>
      <c r="I16" s="115">
        <v>2627.8510000000001</v>
      </c>
      <c r="J16" s="116">
        <v>18239</v>
      </c>
      <c r="K16" s="116">
        <v>36913</v>
      </c>
      <c r="L16" s="116">
        <v>36913</v>
      </c>
      <c r="M16" s="115">
        <v>7110</v>
      </c>
    </row>
    <row r="17" spans="1:13" ht="16.5" customHeight="1">
      <c r="A17" s="544" t="s">
        <v>109</v>
      </c>
      <c r="B17" s="116">
        <v>28122.087747311001</v>
      </c>
      <c r="C17" s="116">
        <v>7359.0176228299997</v>
      </c>
      <c r="D17" s="116">
        <v>7359.0176228299997</v>
      </c>
      <c r="E17" s="115">
        <v>4015.0510644999999</v>
      </c>
      <c r="F17" s="116">
        <v>1421391.6159999999</v>
      </c>
      <c r="G17" s="116">
        <v>452860.43699999998</v>
      </c>
      <c r="H17" s="116">
        <v>452860.43699999998</v>
      </c>
      <c r="I17" s="115">
        <v>179987.49400000001</v>
      </c>
      <c r="J17" s="116">
        <v>262883</v>
      </c>
      <c r="K17" s="116">
        <v>85079</v>
      </c>
      <c r="L17" s="116">
        <v>85079</v>
      </c>
      <c r="M17" s="115">
        <v>56779</v>
      </c>
    </row>
    <row r="18" spans="1:13" ht="16.5" customHeight="1">
      <c r="A18" s="544" t="s">
        <v>136</v>
      </c>
      <c r="B18" s="116">
        <v>11633.556851087</v>
      </c>
      <c r="C18" s="116">
        <v>1965.40333764</v>
      </c>
      <c r="D18" s="116">
        <v>1965.40333764</v>
      </c>
      <c r="E18" s="115">
        <v>2385.6292468800002</v>
      </c>
      <c r="F18" s="116">
        <v>451659.73499999999</v>
      </c>
      <c r="G18" s="116">
        <v>64892.103999999999</v>
      </c>
      <c r="H18" s="116">
        <v>64892.103999999999</v>
      </c>
      <c r="I18" s="115">
        <v>100713.124</v>
      </c>
      <c r="J18" s="116">
        <v>546302</v>
      </c>
      <c r="K18" s="116">
        <v>22695</v>
      </c>
      <c r="L18" s="116">
        <v>22695</v>
      </c>
      <c r="M18" s="115">
        <v>30346</v>
      </c>
    </row>
    <row r="19" spans="1:13" ht="16.5" customHeight="1">
      <c r="A19" s="544" t="s">
        <v>141</v>
      </c>
      <c r="B19" s="116">
        <v>709.16021845700004</v>
      </c>
      <c r="C19" s="116">
        <v>105.58152892</v>
      </c>
      <c r="D19" s="116">
        <v>105.58152892</v>
      </c>
      <c r="E19" s="115">
        <v>75.296784630000005</v>
      </c>
      <c r="F19" s="116">
        <v>9469.2549999999992</v>
      </c>
      <c r="G19" s="116">
        <v>1097.489</v>
      </c>
      <c r="H19" s="116">
        <v>1097.489</v>
      </c>
      <c r="I19" s="115">
        <v>812.41200000000003</v>
      </c>
      <c r="J19" s="116">
        <v>14918</v>
      </c>
      <c r="K19" s="116">
        <v>1480</v>
      </c>
      <c r="L19" s="116">
        <v>1480</v>
      </c>
      <c r="M19" s="115">
        <v>701</v>
      </c>
    </row>
    <row r="20" spans="1:13" ht="16.5" customHeight="1">
      <c r="A20" s="544" t="s">
        <v>131</v>
      </c>
      <c r="B20" s="116">
        <v>15015.442558227</v>
      </c>
      <c r="C20" s="116">
        <v>1951.16254194</v>
      </c>
      <c r="D20" s="116">
        <v>1951.16254194</v>
      </c>
      <c r="E20" s="115">
        <v>2197.5942110400001</v>
      </c>
      <c r="F20" s="116">
        <v>1409535.148</v>
      </c>
      <c r="G20" s="116">
        <v>180774.65599999999</v>
      </c>
      <c r="H20" s="116">
        <v>180774.65599999999</v>
      </c>
      <c r="I20" s="115">
        <v>399583.96500000003</v>
      </c>
      <c r="J20" s="116">
        <v>214843</v>
      </c>
      <c r="K20" s="116">
        <v>31152</v>
      </c>
      <c r="L20" s="116">
        <v>31152</v>
      </c>
      <c r="M20" s="115">
        <v>36706</v>
      </c>
    </row>
    <row r="21" spans="1:13" ht="16.5" customHeight="1">
      <c r="A21" s="544" t="s">
        <v>126</v>
      </c>
      <c r="B21" s="116">
        <v>28119.603894021999</v>
      </c>
      <c r="C21" s="116">
        <v>7413.6299431199996</v>
      </c>
      <c r="D21" s="116">
        <v>7413.6299431199996</v>
      </c>
      <c r="E21" s="115">
        <v>2212.3696829599999</v>
      </c>
      <c r="F21" s="116">
        <v>828712.76500000001</v>
      </c>
      <c r="G21" s="116">
        <v>389267.58899999998</v>
      </c>
      <c r="H21" s="116">
        <v>389267.58899999998</v>
      </c>
      <c r="I21" s="115">
        <v>108070.442</v>
      </c>
      <c r="J21" s="116">
        <v>443720</v>
      </c>
      <c r="K21" s="116">
        <v>98373</v>
      </c>
      <c r="L21" s="116">
        <v>98373</v>
      </c>
      <c r="M21" s="115">
        <v>31134</v>
      </c>
    </row>
    <row r="22" spans="1:13" ht="16.5" customHeight="1">
      <c r="A22" s="544" t="s">
        <v>132</v>
      </c>
      <c r="B22" s="116">
        <v>19640.511755127998</v>
      </c>
      <c r="C22" s="116">
        <v>3888.38851634</v>
      </c>
      <c r="D22" s="116">
        <v>3888.38851634</v>
      </c>
      <c r="E22" s="115">
        <v>1843.5923096199999</v>
      </c>
      <c r="F22" s="116">
        <v>2506284.3459999999</v>
      </c>
      <c r="G22" s="116">
        <v>962384.24199999997</v>
      </c>
      <c r="H22" s="116">
        <v>962384.24199999997</v>
      </c>
      <c r="I22" s="115">
        <v>328908.31</v>
      </c>
      <c r="J22" s="116">
        <v>353876</v>
      </c>
      <c r="K22" s="116">
        <v>138518</v>
      </c>
      <c r="L22" s="116">
        <v>138518</v>
      </c>
      <c r="M22" s="115">
        <v>63047</v>
      </c>
    </row>
    <row r="23" spans="1:13" ht="16.5" customHeight="1">
      <c r="A23" s="544" t="s">
        <v>117</v>
      </c>
      <c r="B23" s="116">
        <v>36985.927095072999</v>
      </c>
      <c r="C23" s="116">
        <v>26412.318802220001</v>
      </c>
      <c r="D23" s="116">
        <v>26412.318802220001</v>
      </c>
      <c r="E23" s="115">
        <v>32939.413335340003</v>
      </c>
      <c r="F23" s="116">
        <v>6120535.6940000001</v>
      </c>
      <c r="G23" s="116">
        <v>4401859.5530000003</v>
      </c>
      <c r="H23" s="116">
        <v>4401859.5530000003</v>
      </c>
      <c r="I23" s="115">
        <v>3617745.8879999998</v>
      </c>
      <c r="J23" s="116">
        <v>697156</v>
      </c>
      <c r="K23" s="116">
        <v>277864</v>
      </c>
      <c r="L23" s="116">
        <v>277864</v>
      </c>
      <c r="M23" s="115">
        <v>193372</v>
      </c>
    </row>
    <row r="24" spans="1:13" ht="16.5" customHeight="1">
      <c r="A24" s="544" t="s">
        <v>119</v>
      </c>
      <c r="B24" s="116">
        <v>35466.504403542</v>
      </c>
      <c r="C24" s="116">
        <v>35151.994977510003</v>
      </c>
      <c r="D24" s="116">
        <v>35151.994977510003</v>
      </c>
      <c r="E24" s="115">
        <v>14780.98870937</v>
      </c>
      <c r="F24" s="116">
        <v>2728642.4279999998</v>
      </c>
      <c r="G24" s="116">
        <v>1873323.8840000001</v>
      </c>
      <c r="H24" s="116">
        <v>1873323.8840000001</v>
      </c>
      <c r="I24" s="115">
        <v>958494.74899999995</v>
      </c>
      <c r="J24" s="116">
        <v>748639</v>
      </c>
      <c r="K24" s="116">
        <v>625166</v>
      </c>
      <c r="L24" s="116">
        <v>625166</v>
      </c>
      <c r="M24" s="115">
        <v>279196</v>
      </c>
    </row>
    <row r="25" spans="1:13" ht="16.5" customHeight="1">
      <c r="A25" s="544" t="s">
        <v>107</v>
      </c>
      <c r="B25" s="116">
        <v>79390.606454199995</v>
      </c>
      <c r="C25" s="116">
        <v>58308.531224699997</v>
      </c>
      <c r="D25" s="116">
        <v>58308.531224699997</v>
      </c>
      <c r="E25" s="115">
        <v>20880.017169359999</v>
      </c>
      <c r="F25" s="116">
        <v>9570823.9969999995</v>
      </c>
      <c r="G25" s="116">
        <v>4044020.909</v>
      </c>
      <c r="H25" s="116">
        <v>4044020.909</v>
      </c>
      <c r="I25" s="115">
        <v>1836970.4539999999</v>
      </c>
      <c r="J25" s="116">
        <v>2234760</v>
      </c>
      <c r="K25" s="116">
        <v>449971</v>
      </c>
      <c r="L25" s="116">
        <v>449971</v>
      </c>
      <c r="M25" s="115">
        <v>333236</v>
      </c>
    </row>
    <row r="26" spans="1:13" ht="16.5" customHeight="1">
      <c r="A26" s="544" t="s">
        <v>111</v>
      </c>
      <c r="B26" s="116">
        <v>9923.9710744469994</v>
      </c>
      <c r="C26" s="116">
        <v>5919.0251300999998</v>
      </c>
      <c r="D26" s="116">
        <v>5919.0251300999998</v>
      </c>
      <c r="E26" s="115">
        <v>1973.6962432400001</v>
      </c>
      <c r="F26" s="116">
        <v>1361131.7790000001</v>
      </c>
      <c r="G26" s="116">
        <v>901513.27599999995</v>
      </c>
      <c r="H26" s="116">
        <v>901513.27599999995</v>
      </c>
      <c r="I26" s="115">
        <v>241039.584</v>
      </c>
      <c r="J26" s="116">
        <v>182944</v>
      </c>
      <c r="K26" s="116">
        <v>146110</v>
      </c>
      <c r="L26" s="116">
        <v>146110</v>
      </c>
      <c r="M26" s="115">
        <v>79366</v>
      </c>
    </row>
    <row r="27" spans="1:13" ht="16.5" customHeight="1">
      <c r="A27" s="544" t="s">
        <v>105</v>
      </c>
      <c r="B27" s="116">
        <v>58717.466708728003</v>
      </c>
      <c r="C27" s="116">
        <v>200559.254932943</v>
      </c>
      <c r="D27" s="116">
        <v>200559.254932943</v>
      </c>
      <c r="E27" s="115">
        <v>272418.20056706999</v>
      </c>
      <c r="F27" s="116">
        <v>7139295.8279999997</v>
      </c>
      <c r="G27" s="116">
        <v>14297239.824999999</v>
      </c>
      <c r="H27" s="116">
        <v>14297239.824999999</v>
      </c>
      <c r="I27" s="115">
        <v>19447884.074999999</v>
      </c>
      <c r="J27" s="116">
        <v>1040505</v>
      </c>
      <c r="K27" s="116">
        <v>849333</v>
      </c>
      <c r="L27" s="116">
        <v>849333</v>
      </c>
      <c r="M27" s="115">
        <v>486682</v>
      </c>
    </row>
    <row r="28" spans="1:13" ht="16.5" customHeight="1">
      <c r="A28" s="544" t="s">
        <v>120</v>
      </c>
      <c r="B28" s="116">
        <v>27158.796365966999</v>
      </c>
      <c r="C28" s="116">
        <v>13847.47058327</v>
      </c>
      <c r="D28" s="116">
        <v>13847.47058327</v>
      </c>
      <c r="E28" s="115">
        <v>7275.747840432</v>
      </c>
      <c r="F28" s="116">
        <v>1914947.807</v>
      </c>
      <c r="G28" s="116">
        <v>1668854.1850000001</v>
      </c>
      <c r="H28" s="116">
        <v>1668854.1850000001</v>
      </c>
      <c r="I28" s="115">
        <v>830682.54399999999</v>
      </c>
      <c r="J28" s="116">
        <v>839418</v>
      </c>
      <c r="K28" s="116">
        <v>295539</v>
      </c>
      <c r="L28" s="116">
        <v>295539</v>
      </c>
      <c r="M28" s="115">
        <v>249848</v>
      </c>
    </row>
    <row r="29" spans="1:13" ht="16.5" customHeight="1">
      <c r="A29" s="544" t="s">
        <v>103</v>
      </c>
      <c r="B29" s="116">
        <v>68417.893448706993</v>
      </c>
      <c r="C29" s="116">
        <v>103871.56731437</v>
      </c>
      <c r="D29" s="116">
        <v>103871.56731437</v>
      </c>
      <c r="E29" s="115">
        <v>60411.885215069997</v>
      </c>
      <c r="F29" s="116">
        <v>6342099.9720000001</v>
      </c>
      <c r="G29" s="116">
        <v>14051722.886</v>
      </c>
      <c r="H29" s="116">
        <v>14051722.886</v>
      </c>
      <c r="I29" s="115">
        <v>4451459.2170000002</v>
      </c>
      <c r="J29" s="116">
        <v>1261465</v>
      </c>
      <c r="K29" s="116">
        <v>974362</v>
      </c>
      <c r="L29" s="116">
        <v>974362</v>
      </c>
      <c r="M29" s="115">
        <v>545531</v>
      </c>
    </row>
    <row r="30" spans="1:13" ht="16.5" customHeight="1">
      <c r="A30" s="544" t="s">
        <v>128</v>
      </c>
      <c r="B30" s="116">
        <v>10545.551309828001</v>
      </c>
      <c r="C30" s="116">
        <v>2093.6499067599998</v>
      </c>
      <c r="D30" s="116">
        <v>2093.6499067599998</v>
      </c>
      <c r="E30" s="115">
        <v>832.55025424999997</v>
      </c>
      <c r="F30" s="116">
        <v>263864</v>
      </c>
      <c r="G30" s="116">
        <v>52050.906000000003</v>
      </c>
      <c r="H30" s="116">
        <v>52050.906000000003</v>
      </c>
      <c r="I30" s="115">
        <v>15042.894</v>
      </c>
      <c r="J30" s="116">
        <v>175564</v>
      </c>
      <c r="K30" s="116">
        <v>20067</v>
      </c>
      <c r="L30" s="116">
        <v>20067</v>
      </c>
      <c r="M30" s="115">
        <v>11526</v>
      </c>
    </row>
    <row r="31" spans="1:13" ht="16.5" customHeight="1">
      <c r="A31" s="544" t="s">
        <v>135</v>
      </c>
      <c r="B31" s="116">
        <v>9902.4707452849998</v>
      </c>
      <c r="C31" s="116">
        <v>6241.3479054299996</v>
      </c>
      <c r="D31" s="116">
        <v>6241.3479054299996</v>
      </c>
      <c r="E31" s="115">
        <v>1265.17178442</v>
      </c>
      <c r="F31" s="116">
        <v>483198.84499999997</v>
      </c>
      <c r="G31" s="116">
        <v>236352.35399999999</v>
      </c>
      <c r="H31" s="116">
        <v>236352.35399999999</v>
      </c>
      <c r="I31" s="115">
        <v>43766.129000000001</v>
      </c>
      <c r="J31" s="116">
        <v>216758</v>
      </c>
      <c r="K31" s="116">
        <v>82853</v>
      </c>
      <c r="L31" s="116">
        <v>82853</v>
      </c>
      <c r="M31" s="115">
        <v>18895</v>
      </c>
    </row>
    <row r="32" spans="1:13" ht="16.5" customHeight="1">
      <c r="A32" s="544" t="s">
        <v>130</v>
      </c>
      <c r="B32" s="116">
        <v>7793.9664923769997</v>
      </c>
      <c r="C32" s="116">
        <v>3817.8562351199998</v>
      </c>
      <c r="D32" s="116">
        <v>3817.8562351199998</v>
      </c>
      <c r="E32" s="115">
        <v>2953.4360761100002</v>
      </c>
      <c r="F32" s="116">
        <v>386737.94</v>
      </c>
      <c r="G32" s="116">
        <v>660509.73100000003</v>
      </c>
      <c r="H32" s="116">
        <v>660509.73100000003</v>
      </c>
      <c r="I32" s="115">
        <v>548947.74100000004</v>
      </c>
      <c r="J32" s="116">
        <v>121192</v>
      </c>
      <c r="K32" s="116">
        <v>50355</v>
      </c>
      <c r="L32" s="116">
        <v>50355</v>
      </c>
      <c r="M32" s="115">
        <v>40650</v>
      </c>
    </row>
    <row r="33" spans="1:13" ht="16.5" customHeight="1">
      <c r="A33" s="544" t="s">
        <v>124</v>
      </c>
      <c r="B33" s="116">
        <v>8457.0116652369998</v>
      </c>
      <c r="C33" s="116">
        <v>5569.4953004400004</v>
      </c>
      <c r="D33" s="116">
        <v>5569.4953004400004</v>
      </c>
      <c r="E33" s="115">
        <v>2343.8295792600002</v>
      </c>
      <c r="F33" s="116">
        <v>417813</v>
      </c>
      <c r="G33" s="116">
        <v>194821.13399999999</v>
      </c>
      <c r="H33" s="116">
        <v>194821.13399999999</v>
      </c>
      <c r="I33" s="115">
        <v>104538.338</v>
      </c>
      <c r="J33" s="116">
        <v>183720</v>
      </c>
      <c r="K33" s="116">
        <v>66749</v>
      </c>
      <c r="L33" s="116">
        <v>66749</v>
      </c>
      <c r="M33" s="115">
        <v>32523</v>
      </c>
    </row>
    <row r="34" spans="1:13" ht="16.5" customHeight="1">
      <c r="A34" s="544" t="s">
        <v>122</v>
      </c>
      <c r="B34" s="116">
        <v>20609.255365198002</v>
      </c>
      <c r="C34" s="116">
        <v>7078.0458654200002</v>
      </c>
      <c r="D34" s="116">
        <v>7078.0458654200002</v>
      </c>
      <c r="E34" s="115">
        <v>11268.580972668</v>
      </c>
      <c r="F34" s="116">
        <v>481565.25799999997</v>
      </c>
      <c r="G34" s="116">
        <v>1197058.3259999999</v>
      </c>
      <c r="H34" s="116">
        <v>1197058.3259999999</v>
      </c>
      <c r="I34" s="115">
        <v>3477928.0860000001</v>
      </c>
      <c r="J34" s="116">
        <v>271508</v>
      </c>
      <c r="K34" s="116">
        <v>130640</v>
      </c>
      <c r="L34" s="116">
        <v>130640</v>
      </c>
      <c r="M34" s="115">
        <v>46282</v>
      </c>
    </row>
    <row r="35" spans="1:13" ht="16.5" customHeight="1">
      <c r="A35" s="544" t="s">
        <v>102</v>
      </c>
      <c r="B35" s="116">
        <v>113109.939662031</v>
      </c>
      <c r="C35" s="116">
        <v>108511.89801819999</v>
      </c>
      <c r="D35" s="116">
        <v>108511.89801819999</v>
      </c>
      <c r="E35" s="115">
        <v>36457.886391350003</v>
      </c>
      <c r="F35" s="116">
        <v>6683211.3159999996</v>
      </c>
      <c r="G35" s="116">
        <v>11145825.126</v>
      </c>
      <c r="H35" s="116">
        <v>11145825.126</v>
      </c>
      <c r="I35" s="115">
        <v>1870003.6710000001</v>
      </c>
      <c r="J35" s="116">
        <v>2410016</v>
      </c>
      <c r="K35" s="116">
        <v>1015408</v>
      </c>
      <c r="L35" s="116">
        <v>1015408</v>
      </c>
      <c r="M35" s="115">
        <v>460199</v>
      </c>
    </row>
    <row r="36" spans="1:13" ht="16.5" customHeight="1">
      <c r="A36" s="544" t="s">
        <v>121</v>
      </c>
      <c r="B36" s="116">
        <v>66198.397641928997</v>
      </c>
      <c r="C36" s="116">
        <v>22867.5009675</v>
      </c>
      <c r="D36" s="116">
        <v>22867.5009675</v>
      </c>
      <c r="E36" s="115">
        <v>10166.014161180001</v>
      </c>
      <c r="F36" s="116">
        <v>4188516.49</v>
      </c>
      <c r="G36" s="116">
        <v>1960794.7320000001</v>
      </c>
      <c r="H36" s="116">
        <v>1960794.7320000001</v>
      </c>
      <c r="I36" s="115">
        <v>769185.85900000005</v>
      </c>
      <c r="J36" s="116">
        <v>1323801</v>
      </c>
      <c r="K36" s="116">
        <v>345715</v>
      </c>
      <c r="L36" s="116">
        <v>345715</v>
      </c>
      <c r="M36" s="115">
        <v>147327</v>
      </c>
    </row>
    <row r="37" spans="1:13" ht="16.5" customHeight="1">
      <c r="A37" s="544" t="s">
        <v>139</v>
      </c>
      <c r="B37" s="116">
        <v>6929.916381987</v>
      </c>
      <c r="C37" s="116">
        <v>4685.5125715200002</v>
      </c>
      <c r="D37" s="116">
        <v>4685.5125715200002</v>
      </c>
      <c r="E37" s="115">
        <v>982.20149908999997</v>
      </c>
      <c r="F37" s="116">
        <v>104585.069</v>
      </c>
      <c r="G37" s="116">
        <v>643297.022</v>
      </c>
      <c r="H37" s="116">
        <v>643297.022</v>
      </c>
      <c r="I37" s="115">
        <v>220001.951</v>
      </c>
      <c r="J37" s="116">
        <v>86298</v>
      </c>
      <c r="K37" s="116">
        <v>78659</v>
      </c>
      <c r="L37" s="116">
        <v>78659</v>
      </c>
      <c r="M37" s="115">
        <v>22445</v>
      </c>
    </row>
    <row r="38" spans="1:13" ht="16.5" customHeight="1">
      <c r="A38" s="544" t="s">
        <v>140</v>
      </c>
      <c r="B38" s="116">
        <v>646.89691998599994</v>
      </c>
      <c r="C38" s="116">
        <v>370.05829237</v>
      </c>
      <c r="D38" s="116">
        <v>370.05829237</v>
      </c>
      <c r="E38" s="115">
        <v>7.0160527699999999</v>
      </c>
      <c r="F38" s="116">
        <v>123523.88099999999</v>
      </c>
      <c r="G38" s="116">
        <v>26090.752</v>
      </c>
      <c r="H38" s="116">
        <v>26090.752</v>
      </c>
      <c r="I38" s="115">
        <v>514.72299999999996</v>
      </c>
      <c r="J38" s="116">
        <v>24324</v>
      </c>
      <c r="K38" s="116">
        <v>7464</v>
      </c>
      <c r="L38" s="116">
        <v>7464</v>
      </c>
      <c r="M38" s="115">
        <v>135</v>
      </c>
    </row>
    <row r="39" spans="1:13" ht="16.5" customHeight="1">
      <c r="A39" s="544" t="s">
        <v>108</v>
      </c>
      <c r="B39" s="116">
        <v>4040.4777064169998</v>
      </c>
      <c r="C39" s="116">
        <v>6289.1318576399999</v>
      </c>
      <c r="D39" s="116">
        <v>6289.1318576399999</v>
      </c>
      <c r="E39" s="115">
        <v>1768.2126996100001</v>
      </c>
      <c r="F39" s="116">
        <v>229558.19200000001</v>
      </c>
      <c r="G39" s="116">
        <v>409412.70400000003</v>
      </c>
      <c r="H39" s="116">
        <v>409412.70400000003</v>
      </c>
      <c r="I39" s="115">
        <v>110372.586</v>
      </c>
      <c r="J39" s="116">
        <v>60144</v>
      </c>
      <c r="K39" s="116">
        <v>47943</v>
      </c>
      <c r="L39" s="116">
        <v>47943</v>
      </c>
      <c r="M39" s="115">
        <v>20358</v>
      </c>
    </row>
    <row r="40" spans="1:13" ht="16.5" customHeight="1">
      <c r="A40" s="544" t="s">
        <v>142</v>
      </c>
      <c r="B40" s="116">
        <v>281.66679640400002</v>
      </c>
      <c r="C40" s="116">
        <v>1289.6668164</v>
      </c>
      <c r="D40" s="116">
        <v>1289.6668164</v>
      </c>
      <c r="E40" s="115">
        <v>587.27507492999996</v>
      </c>
      <c r="F40" s="116">
        <v>7302.9080000000004</v>
      </c>
      <c r="G40" s="116">
        <v>16233.228999999999</v>
      </c>
      <c r="H40" s="116">
        <v>16233.228999999999</v>
      </c>
      <c r="I40" s="115">
        <v>5336.9</v>
      </c>
      <c r="J40" s="116">
        <v>10264</v>
      </c>
      <c r="K40" s="116">
        <v>6745</v>
      </c>
      <c r="L40" s="116">
        <v>6745</v>
      </c>
      <c r="M40" s="115">
        <v>5033</v>
      </c>
    </row>
    <row r="41" spans="1:13" ht="16.5" customHeight="1">
      <c r="A41" s="544" t="s">
        <v>110</v>
      </c>
      <c r="B41" s="116">
        <v>44405.226330550999</v>
      </c>
      <c r="C41" s="116">
        <v>52367.747149919996</v>
      </c>
      <c r="D41" s="116">
        <v>52367.747149919996</v>
      </c>
      <c r="E41" s="115">
        <v>31941.437931019998</v>
      </c>
      <c r="F41" s="116">
        <v>1925773.0959999999</v>
      </c>
      <c r="G41" s="116">
        <v>1866263.2590000001</v>
      </c>
      <c r="H41" s="116">
        <v>1866263.2590000001</v>
      </c>
      <c r="I41" s="115">
        <v>1081855.524</v>
      </c>
      <c r="J41" s="116">
        <v>1066858</v>
      </c>
      <c r="K41" s="116">
        <v>663131</v>
      </c>
      <c r="L41" s="116">
        <v>663131</v>
      </c>
      <c r="M41" s="115">
        <v>378445</v>
      </c>
    </row>
    <row r="42" spans="1:13" ht="16.5" customHeight="1">
      <c r="A42" s="544" t="s">
        <v>1659</v>
      </c>
      <c r="B42" s="116">
        <v>983714.333984536</v>
      </c>
      <c r="C42" s="116">
        <v>962486.08825495502</v>
      </c>
      <c r="D42" s="116">
        <v>962486.08825495502</v>
      </c>
      <c r="E42" s="115">
        <v>718191.26353661995</v>
      </c>
      <c r="F42" s="116">
        <v>118056390.76899999</v>
      </c>
      <c r="G42" s="116">
        <v>136466911.83899999</v>
      </c>
      <c r="H42" s="116">
        <v>136466911.83899999</v>
      </c>
      <c r="I42" s="115">
        <v>95664791.784999996</v>
      </c>
      <c r="J42" s="116">
        <v>19532972</v>
      </c>
      <c r="K42" s="116">
        <v>14017602</v>
      </c>
      <c r="L42" s="116">
        <v>14017602</v>
      </c>
      <c r="M42" s="115">
        <v>5197814</v>
      </c>
    </row>
    <row r="43" spans="1:13" ht="16.5" customHeight="1">
      <c r="A43" s="428"/>
      <c r="B43" s="116"/>
      <c r="C43" s="116"/>
      <c r="D43" s="116"/>
      <c r="E43" s="115"/>
      <c r="F43" s="116"/>
      <c r="G43" s="116"/>
      <c r="H43" s="116"/>
      <c r="I43" s="115"/>
      <c r="J43" s="116"/>
      <c r="K43" s="116"/>
      <c r="L43" s="116"/>
      <c r="M43" s="115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O20" sqref="O20"/>
    </sheetView>
  </sheetViews>
  <sheetFormatPr defaultColWidth="9.125" defaultRowHeight="17.25"/>
  <cols>
    <col min="1" max="1" width="26" style="431" customWidth="1"/>
    <col min="2" max="2" width="9.25" style="430" customWidth="1"/>
    <col min="3" max="5" width="9.25" style="429" customWidth="1"/>
    <col min="6" max="13" width="9.25" style="427" customWidth="1"/>
    <col min="14" max="16384" width="9.125" style="427"/>
  </cols>
  <sheetData>
    <row r="1" spans="1:13" ht="16.5" customHeight="1">
      <c r="A1" s="1382" t="s">
        <v>114</v>
      </c>
      <c r="B1" s="1379" t="s">
        <v>31</v>
      </c>
      <c r="C1" s="1380"/>
      <c r="D1" s="1380"/>
      <c r="E1" s="1381"/>
      <c r="F1" s="1379" t="s">
        <v>1392</v>
      </c>
      <c r="G1" s="1380"/>
      <c r="H1" s="1380"/>
      <c r="I1" s="1381"/>
      <c r="J1" s="1379" t="s">
        <v>2162</v>
      </c>
      <c r="K1" s="1380"/>
      <c r="L1" s="1380"/>
      <c r="M1" s="1380"/>
    </row>
    <row r="2" spans="1:13" ht="16.5" customHeight="1">
      <c r="A2" s="1383"/>
      <c r="B2" s="117" t="s">
        <v>1952</v>
      </c>
      <c r="C2" s="117" t="s">
        <v>2896</v>
      </c>
      <c r="D2" s="117" t="s">
        <v>2896</v>
      </c>
      <c r="E2" s="118" t="s">
        <v>3053</v>
      </c>
      <c r="F2" s="117" t="s">
        <v>1952</v>
      </c>
      <c r="G2" s="117" t="s">
        <v>2896</v>
      </c>
      <c r="H2" s="117" t="s">
        <v>2896</v>
      </c>
      <c r="I2" s="118" t="s">
        <v>3053</v>
      </c>
      <c r="J2" s="117" t="s">
        <v>1952</v>
      </c>
      <c r="K2" s="117" t="s">
        <v>2896</v>
      </c>
      <c r="L2" s="117" t="s">
        <v>2896</v>
      </c>
      <c r="M2" s="118" t="s">
        <v>3053</v>
      </c>
    </row>
    <row r="3" spans="1:13" ht="16.5" customHeight="1">
      <c r="A3" s="544" t="s">
        <v>144</v>
      </c>
      <c r="B3" s="116">
        <v>2490.9947564730001</v>
      </c>
      <c r="C3" s="116">
        <v>13543.122228136999</v>
      </c>
      <c r="D3" s="116">
        <v>13543.122228136999</v>
      </c>
      <c r="E3" s="115">
        <v>1360.811440765</v>
      </c>
      <c r="F3" s="116">
        <v>60724.491999999998</v>
      </c>
      <c r="G3" s="116">
        <v>413354.23100000003</v>
      </c>
      <c r="H3" s="116">
        <v>413354.23100000003</v>
      </c>
      <c r="I3" s="115">
        <v>33633.910000000003</v>
      </c>
      <c r="J3" s="116">
        <v>37000</v>
      </c>
      <c r="K3" s="116">
        <v>1738685</v>
      </c>
      <c r="L3" s="116">
        <v>1738685</v>
      </c>
      <c r="M3" s="115">
        <v>53811</v>
      </c>
    </row>
    <row r="4" spans="1:13" ht="16.5" customHeight="1">
      <c r="A4" s="544" t="s">
        <v>133</v>
      </c>
      <c r="B4" s="116">
        <v>2035.5226328849999</v>
      </c>
      <c r="C4" s="116">
        <v>1626.4575129760001</v>
      </c>
      <c r="D4" s="116">
        <v>1626.4575129760001</v>
      </c>
      <c r="E4" s="115">
        <v>621.56011047799996</v>
      </c>
      <c r="F4" s="116">
        <v>75377.626000000004</v>
      </c>
      <c r="G4" s="116">
        <v>1847854.3689999999</v>
      </c>
      <c r="H4" s="116">
        <v>1847854.3689999999</v>
      </c>
      <c r="I4" s="115">
        <v>17578.746999999999</v>
      </c>
      <c r="J4" s="116">
        <v>1162</v>
      </c>
      <c r="K4" s="116">
        <v>3635</v>
      </c>
      <c r="L4" s="116">
        <v>3635</v>
      </c>
      <c r="M4" s="115">
        <v>2551</v>
      </c>
    </row>
    <row r="5" spans="1:13" ht="16.5" customHeight="1">
      <c r="A5" s="544" t="s">
        <v>104</v>
      </c>
      <c r="B5" s="116">
        <v>525.20652282499998</v>
      </c>
      <c r="C5" s="116">
        <v>2139.0509973080002</v>
      </c>
      <c r="D5" s="116">
        <v>2139.0509973080002</v>
      </c>
      <c r="E5" s="115">
        <v>621.00986828099997</v>
      </c>
      <c r="F5" s="116">
        <v>15403.981</v>
      </c>
      <c r="G5" s="116">
        <v>55890.894</v>
      </c>
      <c r="H5" s="116">
        <v>55890.894</v>
      </c>
      <c r="I5" s="115">
        <v>11726.945</v>
      </c>
      <c r="J5" s="116">
        <v>10749</v>
      </c>
      <c r="K5" s="116">
        <v>14654</v>
      </c>
      <c r="L5" s="116">
        <v>14654</v>
      </c>
      <c r="M5" s="115">
        <v>7290</v>
      </c>
    </row>
    <row r="6" spans="1:13" ht="16.5" customHeight="1">
      <c r="A6" s="544" t="s">
        <v>129</v>
      </c>
      <c r="B6" s="116">
        <v>5086.0247980539998</v>
      </c>
      <c r="C6" s="116">
        <v>1142.0349815550001</v>
      </c>
      <c r="D6" s="116">
        <v>1142.0349815550001</v>
      </c>
      <c r="E6" s="115">
        <v>425.95864970899999</v>
      </c>
      <c r="F6" s="116">
        <v>146222.291</v>
      </c>
      <c r="G6" s="116">
        <v>34174.067999999999</v>
      </c>
      <c r="H6" s="116">
        <v>34174.067999999999</v>
      </c>
      <c r="I6" s="115">
        <v>19842.904999999999</v>
      </c>
      <c r="J6" s="116">
        <v>71606</v>
      </c>
      <c r="K6" s="116">
        <v>10742</v>
      </c>
      <c r="L6" s="116">
        <v>10742</v>
      </c>
      <c r="M6" s="115">
        <v>4744</v>
      </c>
    </row>
    <row r="7" spans="1:13" ht="16.5" customHeight="1">
      <c r="A7" s="544" t="s">
        <v>123</v>
      </c>
      <c r="B7" s="116">
        <v>32634.864062312001</v>
      </c>
      <c r="C7" s="116">
        <v>14684.553832097999</v>
      </c>
      <c r="D7" s="116">
        <v>14684.553832097999</v>
      </c>
      <c r="E7" s="115">
        <v>5066.5376528810002</v>
      </c>
      <c r="F7" s="116">
        <v>2617520.4240000001</v>
      </c>
      <c r="G7" s="116">
        <v>392017.93400000001</v>
      </c>
      <c r="H7" s="116">
        <v>392017.93400000001</v>
      </c>
      <c r="I7" s="115">
        <v>239089.74600000001</v>
      </c>
      <c r="J7" s="116">
        <v>511623</v>
      </c>
      <c r="K7" s="116">
        <v>168650</v>
      </c>
      <c r="L7" s="116">
        <v>168650</v>
      </c>
      <c r="M7" s="115">
        <v>60281</v>
      </c>
    </row>
    <row r="8" spans="1:13" ht="16.5" customHeight="1">
      <c r="A8" s="544" t="s">
        <v>106</v>
      </c>
      <c r="B8" s="116">
        <v>34025.7845968744</v>
      </c>
      <c r="C8" s="116">
        <v>21546.378181520999</v>
      </c>
      <c r="D8" s="116">
        <v>21546.378181520999</v>
      </c>
      <c r="E8" s="115">
        <v>10483.935545083999</v>
      </c>
      <c r="F8" s="116">
        <v>22418232.427999999</v>
      </c>
      <c r="G8" s="116">
        <v>1653231.7949999999</v>
      </c>
      <c r="H8" s="116">
        <v>1653231.7949999999</v>
      </c>
      <c r="I8" s="115">
        <v>974767.85499999998</v>
      </c>
      <c r="J8" s="116">
        <v>195964</v>
      </c>
      <c r="K8" s="116">
        <v>153072</v>
      </c>
      <c r="L8" s="116">
        <v>153072</v>
      </c>
      <c r="M8" s="115">
        <v>65040</v>
      </c>
    </row>
    <row r="9" spans="1:13" ht="16.5" customHeight="1">
      <c r="A9" s="544" t="s">
        <v>125</v>
      </c>
      <c r="B9" s="116">
        <v>15963.51676163</v>
      </c>
      <c r="C9" s="116">
        <v>28787.002028340001</v>
      </c>
      <c r="D9" s="116">
        <v>28787.002028340001</v>
      </c>
      <c r="E9" s="115">
        <v>9384.0412563459995</v>
      </c>
      <c r="F9" s="116">
        <v>2268297.4010000001</v>
      </c>
      <c r="G9" s="116">
        <v>2032660.5330000001</v>
      </c>
      <c r="H9" s="116">
        <v>2032660.5330000001</v>
      </c>
      <c r="I9" s="115">
        <v>874805.2</v>
      </c>
      <c r="J9" s="116">
        <v>299820</v>
      </c>
      <c r="K9" s="116">
        <v>124498</v>
      </c>
      <c r="L9" s="116">
        <v>124498</v>
      </c>
      <c r="M9" s="115">
        <v>96685</v>
      </c>
    </row>
    <row r="10" spans="1:13" ht="16.5" customHeight="1">
      <c r="A10" s="544" t="s">
        <v>153</v>
      </c>
      <c r="B10" s="116">
        <v>790.11768075700002</v>
      </c>
      <c r="C10" s="116">
        <v>1154.8431099750001</v>
      </c>
      <c r="D10" s="116">
        <v>1154.8431099750001</v>
      </c>
      <c r="E10" s="115">
        <v>546.92088397999999</v>
      </c>
      <c r="F10" s="116">
        <v>55978.705000000002</v>
      </c>
      <c r="G10" s="116">
        <v>67853.168000000005</v>
      </c>
      <c r="H10" s="116">
        <v>67853.168000000005</v>
      </c>
      <c r="I10" s="115">
        <v>37744.966</v>
      </c>
      <c r="J10" s="116">
        <v>12001</v>
      </c>
      <c r="K10" s="116">
        <v>14927</v>
      </c>
      <c r="L10" s="116">
        <v>14927</v>
      </c>
      <c r="M10" s="115">
        <v>9923</v>
      </c>
    </row>
    <row r="11" spans="1:13" ht="16.5" customHeight="1">
      <c r="A11" s="544" t="s">
        <v>150</v>
      </c>
      <c r="B11" s="116">
        <v>5448.3333393399998</v>
      </c>
      <c r="C11" s="116">
        <v>630.00393684400001</v>
      </c>
      <c r="D11" s="116">
        <v>630.00393684400001</v>
      </c>
      <c r="E11" s="115">
        <v>1421.581043935</v>
      </c>
      <c r="F11" s="116">
        <v>163424.88500000001</v>
      </c>
      <c r="G11" s="116">
        <v>71196.755999999994</v>
      </c>
      <c r="H11" s="116">
        <v>71196.755999999994</v>
      </c>
      <c r="I11" s="115">
        <v>161809.63399999999</v>
      </c>
      <c r="J11" s="116">
        <v>122790</v>
      </c>
      <c r="K11" s="116">
        <v>11185</v>
      </c>
      <c r="L11" s="116">
        <v>11185</v>
      </c>
      <c r="M11" s="115">
        <v>26497</v>
      </c>
    </row>
    <row r="12" spans="1:13" ht="16.5" customHeight="1">
      <c r="A12" s="544" t="s">
        <v>151</v>
      </c>
      <c r="B12" s="116">
        <v>3324.910524459</v>
      </c>
      <c r="C12" s="116">
        <v>102.83078200600001</v>
      </c>
      <c r="D12" s="116">
        <v>102.83078200600001</v>
      </c>
      <c r="E12" s="115">
        <v>44.935069732000002</v>
      </c>
      <c r="F12" s="116">
        <v>137070.02799999999</v>
      </c>
      <c r="G12" s="116">
        <v>3503.5030000000002</v>
      </c>
      <c r="H12" s="116">
        <v>3503.5030000000002</v>
      </c>
      <c r="I12" s="115">
        <v>1577.585</v>
      </c>
      <c r="J12" s="116">
        <v>34755</v>
      </c>
      <c r="K12" s="116">
        <v>618</v>
      </c>
      <c r="L12" s="116">
        <v>618</v>
      </c>
      <c r="M12" s="115">
        <v>189</v>
      </c>
    </row>
    <row r="13" spans="1:13" ht="16.5" customHeight="1">
      <c r="A13" s="544" t="s">
        <v>118</v>
      </c>
      <c r="B13" s="116">
        <v>12686.081444295</v>
      </c>
      <c r="C13" s="116">
        <v>3749.5724534169999</v>
      </c>
      <c r="D13" s="116">
        <v>3749.5724534169999</v>
      </c>
      <c r="E13" s="115">
        <v>1574.1981795019999</v>
      </c>
      <c r="F13" s="116">
        <v>1303799.2139999999</v>
      </c>
      <c r="G13" s="116">
        <v>381756.63900000002</v>
      </c>
      <c r="H13" s="116">
        <v>381756.63900000002</v>
      </c>
      <c r="I13" s="115">
        <v>94589.417000000001</v>
      </c>
      <c r="J13" s="116">
        <v>256905</v>
      </c>
      <c r="K13" s="116">
        <v>53339</v>
      </c>
      <c r="L13" s="116">
        <v>53339</v>
      </c>
      <c r="M13" s="115">
        <v>19873</v>
      </c>
    </row>
    <row r="14" spans="1:13" ht="16.5" customHeight="1">
      <c r="A14" s="544" t="s">
        <v>116</v>
      </c>
      <c r="B14" s="116">
        <v>7315.8263719070001</v>
      </c>
      <c r="C14" s="116">
        <v>1500.9093180729999</v>
      </c>
      <c r="D14" s="116">
        <v>1500.9093180729999</v>
      </c>
      <c r="E14" s="115">
        <v>1096.240953022</v>
      </c>
      <c r="F14" s="116">
        <v>243607.647</v>
      </c>
      <c r="G14" s="116">
        <v>49099.184999999998</v>
      </c>
      <c r="H14" s="116">
        <v>49099.184999999998</v>
      </c>
      <c r="I14" s="115">
        <v>34645.728999999999</v>
      </c>
      <c r="J14" s="116">
        <v>173875</v>
      </c>
      <c r="K14" s="116">
        <v>25253</v>
      </c>
      <c r="L14" s="116">
        <v>25253</v>
      </c>
      <c r="M14" s="115">
        <v>12560</v>
      </c>
    </row>
    <row r="15" spans="1:13" ht="16.5" customHeight="1">
      <c r="A15" s="544" t="s">
        <v>127</v>
      </c>
      <c r="B15" s="116">
        <v>2624.6527990449999</v>
      </c>
      <c r="C15" s="116">
        <v>24.766431983</v>
      </c>
      <c r="D15" s="116">
        <v>24.766431983</v>
      </c>
      <c r="E15" s="115">
        <v>527.27612269999997</v>
      </c>
      <c r="F15" s="116">
        <v>38854.292000000001</v>
      </c>
      <c r="G15" s="116">
        <v>1840.761</v>
      </c>
      <c r="H15" s="116">
        <v>1840.761</v>
      </c>
      <c r="I15" s="115">
        <v>39552.910000000003</v>
      </c>
      <c r="J15" s="116">
        <v>54294</v>
      </c>
      <c r="K15" s="116">
        <v>453</v>
      </c>
      <c r="L15" s="116">
        <v>453</v>
      </c>
      <c r="M15" s="115">
        <v>3395</v>
      </c>
    </row>
    <row r="16" spans="1:13" ht="16.5" customHeight="1">
      <c r="A16" s="544" t="s">
        <v>115</v>
      </c>
      <c r="B16" s="116">
        <v>7867.4130310700002</v>
      </c>
      <c r="C16" s="116">
        <v>3022.3204738750001</v>
      </c>
      <c r="D16" s="116">
        <v>3022.3204738750001</v>
      </c>
      <c r="E16" s="115">
        <v>1483.0076195270001</v>
      </c>
      <c r="F16" s="116">
        <v>1560290.1470000001</v>
      </c>
      <c r="G16" s="116">
        <v>679910.32299999997</v>
      </c>
      <c r="H16" s="116">
        <v>679910.32299999997</v>
      </c>
      <c r="I16" s="115">
        <v>308668.84999999998</v>
      </c>
      <c r="J16" s="116">
        <v>165824</v>
      </c>
      <c r="K16" s="116">
        <v>48825</v>
      </c>
      <c r="L16" s="116">
        <v>48825</v>
      </c>
      <c r="M16" s="115">
        <v>23785</v>
      </c>
    </row>
    <row r="17" spans="1:13" ht="16.5" customHeight="1">
      <c r="A17" s="544" t="s">
        <v>109</v>
      </c>
      <c r="B17" s="116">
        <v>3269.0815838929998</v>
      </c>
      <c r="C17" s="116">
        <v>10270.31900657</v>
      </c>
      <c r="D17" s="116">
        <v>10270.31900657</v>
      </c>
      <c r="E17" s="115">
        <v>3605.242104893</v>
      </c>
      <c r="F17" s="116">
        <v>133564.63099999999</v>
      </c>
      <c r="G17" s="116">
        <v>150962.712</v>
      </c>
      <c r="H17" s="116">
        <v>150962.712</v>
      </c>
      <c r="I17" s="115">
        <v>48752.805999999997</v>
      </c>
      <c r="J17" s="116">
        <v>60859</v>
      </c>
      <c r="K17" s="116">
        <v>981856</v>
      </c>
      <c r="L17" s="116">
        <v>981856</v>
      </c>
      <c r="M17" s="115">
        <v>247211</v>
      </c>
    </row>
    <row r="18" spans="1:13" ht="16.5" customHeight="1">
      <c r="A18" s="544" t="s">
        <v>136</v>
      </c>
      <c r="B18" s="116">
        <v>21107.690981920001</v>
      </c>
      <c r="C18" s="116">
        <v>6821.4906471579998</v>
      </c>
      <c r="D18" s="116">
        <v>6821.4906471579998</v>
      </c>
      <c r="E18" s="115">
        <v>4200.597686309</v>
      </c>
      <c r="F18" s="116">
        <v>648876.49</v>
      </c>
      <c r="G18" s="116">
        <v>1544518.632</v>
      </c>
      <c r="H18" s="116">
        <v>1544518.632</v>
      </c>
      <c r="I18" s="115">
        <v>532806.73300000001</v>
      </c>
      <c r="J18" s="116">
        <v>347536</v>
      </c>
      <c r="K18" s="116">
        <v>118541</v>
      </c>
      <c r="L18" s="116">
        <v>118541</v>
      </c>
      <c r="M18" s="115">
        <v>121637</v>
      </c>
    </row>
    <row r="19" spans="1:13" ht="16.5" customHeight="1">
      <c r="A19" s="544" t="s">
        <v>141</v>
      </c>
      <c r="B19" s="116">
        <v>3296.3221861030001</v>
      </c>
      <c r="C19" s="116">
        <v>92.170512837000004</v>
      </c>
      <c r="D19" s="116">
        <v>92.170512837000004</v>
      </c>
      <c r="E19" s="115">
        <v>18.831385934</v>
      </c>
      <c r="F19" s="116">
        <v>461943.28</v>
      </c>
      <c r="G19" s="116">
        <v>5447.442</v>
      </c>
      <c r="H19" s="116">
        <v>5447.442</v>
      </c>
      <c r="I19" s="115">
        <v>2527.4740000000002</v>
      </c>
      <c r="J19" s="116">
        <v>80144</v>
      </c>
      <c r="K19" s="116">
        <v>1775</v>
      </c>
      <c r="L19" s="116">
        <v>1775</v>
      </c>
      <c r="M19" s="115">
        <v>580</v>
      </c>
    </row>
    <row r="20" spans="1:13" ht="16.5" customHeight="1">
      <c r="A20" s="544" t="s">
        <v>131</v>
      </c>
      <c r="B20" s="116">
        <v>1736.22821451</v>
      </c>
      <c r="C20" s="116">
        <v>379.976230671</v>
      </c>
      <c r="D20" s="116">
        <v>379.976230671</v>
      </c>
      <c r="E20" s="115">
        <v>64.038028323999995</v>
      </c>
      <c r="F20" s="116">
        <v>352245.63500000001</v>
      </c>
      <c r="G20" s="116">
        <v>26460.276999999998</v>
      </c>
      <c r="H20" s="116">
        <v>26460.276999999998</v>
      </c>
      <c r="I20" s="115">
        <v>15701.197</v>
      </c>
      <c r="J20" s="116">
        <v>59333</v>
      </c>
      <c r="K20" s="116">
        <v>5019</v>
      </c>
      <c r="L20" s="116">
        <v>5019</v>
      </c>
      <c r="M20" s="115">
        <v>470</v>
      </c>
    </row>
    <row r="21" spans="1:13" ht="16.5" customHeight="1">
      <c r="A21" s="544" t="s">
        <v>126</v>
      </c>
      <c r="B21" s="116">
        <v>6321.3349022709999</v>
      </c>
      <c r="C21" s="116">
        <v>3258.7848380229998</v>
      </c>
      <c r="D21" s="116">
        <v>3258.7848380229998</v>
      </c>
      <c r="E21" s="115">
        <v>946.56607139599998</v>
      </c>
      <c r="F21" s="116">
        <v>415614.70600000001</v>
      </c>
      <c r="G21" s="116">
        <v>162836.09700000001</v>
      </c>
      <c r="H21" s="116">
        <v>162836.09700000001</v>
      </c>
      <c r="I21" s="115">
        <v>37386.593999999997</v>
      </c>
      <c r="J21" s="116">
        <v>138671</v>
      </c>
      <c r="K21" s="116">
        <v>36401</v>
      </c>
      <c r="L21" s="116">
        <v>36401</v>
      </c>
      <c r="M21" s="115">
        <v>9229</v>
      </c>
    </row>
    <row r="22" spans="1:13" ht="16.5" customHeight="1">
      <c r="A22" s="544" t="s">
        <v>132</v>
      </c>
      <c r="B22" s="116">
        <v>1107.2992519940001</v>
      </c>
      <c r="C22" s="116">
        <v>197.72736591200001</v>
      </c>
      <c r="D22" s="116">
        <v>197.72736591200001</v>
      </c>
      <c r="E22" s="115">
        <v>164.978368695</v>
      </c>
      <c r="F22" s="116">
        <v>152927.46799999999</v>
      </c>
      <c r="G22" s="116">
        <v>23074.255000000001</v>
      </c>
      <c r="H22" s="116">
        <v>23074.255000000001</v>
      </c>
      <c r="I22" s="115">
        <v>20717.714</v>
      </c>
      <c r="J22" s="116">
        <v>32348</v>
      </c>
      <c r="K22" s="116">
        <v>2435</v>
      </c>
      <c r="L22" s="116">
        <v>2435</v>
      </c>
      <c r="M22" s="115">
        <v>913</v>
      </c>
    </row>
    <row r="23" spans="1:13" ht="16.5" customHeight="1">
      <c r="A23" s="544" t="s">
        <v>117</v>
      </c>
      <c r="B23" s="116">
        <v>56828.600086633</v>
      </c>
      <c r="C23" s="116">
        <v>34496.836814854003</v>
      </c>
      <c r="D23" s="116">
        <v>34496.836814854003</v>
      </c>
      <c r="E23" s="115">
        <v>8036.0904749649999</v>
      </c>
      <c r="F23" s="116">
        <v>5692435.6179999998</v>
      </c>
      <c r="G23" s="116">
        <v>12306198.028000001</v>
      </c>
      <c r="H23" s="116">
        <v>12306198.028000001</v>
      </c>
      <c r="I23" s="115">
        <v>802482.87300000002</v>
      </c>
      <c r="J23" s="116">
        <v>3137679</v>
      </c>
      <c r="K23" s="116">
        <v>822006</v>
      </c>
      <c r="L23" s="116">
        <v>822006</v>
      </c>
      <c r="M23" s="115">
        <v>216649</v>
      </c>
    </row>
    <row r="24" spans="1:13" ht="16.5" customHeight="1">
      <c r="A24" s="544" t="s">
        <v>119</v>
      </c>
      <c r="B24" s="116">
        <v>5753.0056582110001</v>
      </c>
      <c r="C24" s="116">
        <v>2797.9449356790001</v>
      </c>
      <c r="D24" s="116">
        <v>2797.9449356790001</v>
      </c>
      <c r="E24" s="115">
        <v>2267.3975579009998</v>
      </c>
      <c r="F24" s="116">
        <v>402809.299</v>
      </c>
      <c r="G24" s="116">
        <v>403769.696</v>
      </c>
      <c r="H24" s="116">
        <v>403769.696</v>
      </c>
      <c r="I24" s="115">
        <v>300316.58</v>
      </c>
      <c r="J24" s="116">
        <v>439401</v>
      </c>
      <c r="K24" s="116">
        <v>53810</v>
      </c>
      <c r="L24" s="116">
        <v>53810</v>
      </c>
      <c r="M24" s="115">
        <v>45879</v>
      </c>
    </row>
    <row r="25" spans="1:13" ht="16.5" customHeight="1">
      <c r="A25" s="544" t="s">
        <v>111</v>
      </c>
      <c r="B25" s="116">
        <v>41984.466821233</v>
      </c>
      <c r="C25" s="116">
        <v>12535.817200571</v>
      </c>
      <c r="D25" s="116">
        <v>12535.817200571</v>
      </c>
      <c r="E25" s="115">
        <v>5053.7899683220003</v>
      </c>
      <c r="F25" s="116">
        <v>3918005.2629999998</v>
      </c>
      <c r="G25" s="116">
        <v>2046350.6850000001</v>
      </c>
      <c r="H25" s="116">
        <v>2046350.6850000001</v>
      </c>
      <c r="I25" s="115">
        <v>1206925.696</v>
      </c>
      <c r="J25" s="116">
        <v>609366</v>
      </c>
      <c r="K25" s="116">
        <v>420101</v>
      </c>
      <c r="L25" s="116">
        <v>420101</v>
      </c>
      <c r="M25" s="115">
        <v>240434</v>
      </c>
    </row>
    <row r="26" spans="1:13" ht="16.5" customHeight="1">
      <c r="A26" s="544" t="s">
        <v>105</v>
      </c>
      <c r="B26" s="116">
        <v>5535.2741269010003</v>
      </c>
      <c r="C26" s="116">
        <v>3425.3068996699999</v>
      </c>
      <c r="D26" s="116">
        <v>3425.3068996699999</v>
      </c>
      <c r="E26" s="115">
        <v>1125.684069962</v>
      </c>
      <c r="F26" s="116">
        <v>198647.71599999999</v>
      </c>
      <c r="G26" s="116">
        <v>66116.683999999994</v>
      </c>
      <c r="H26" s="116">
        <v>66116.683999999994</v>
      </c>
      <c r="I26" s="115">
        <v>27020.560000000001</v>
      </c>
      <c r="J26" s="116">
        <v>97125</v>
      </c>
      <c r="K26" s="116">
        <v>36442</v>
      </c>
      <c r="L26" s="116">
        <v>36442</v>
      </c>
      <c r="M26" s="115">
        <v>13074</v>
      </c>
    </row>
    <row r="27" spans="1:13" ht="16.5" customHeight="1">
      <c r="A27" s="544" t="s">
        <v>1616</v>
      </c>
      <c r="B27" s="116">
        <v>31.696461973000002</v>
      </c>
      <c r="C27" s="116">
        <v>1691.511722447</v>
      </c>
      <c r="D27" s="116">
        <v>1691.511722447</v>
      </c>
      <c r="E27" s="115">
        <v>976.19846610599996</v>
      </c>
      <c r="F27" s="116">
        <v>1772.4269999999999</v>
      </c>
      <c r="G27" s="116">
        <v>49403.612999999998</v>
      </c>
      <c r="H27" s="116">
        <v>49403.612999999998</v>
      </c>
      <c r="I27" s="115">
        <v>26386.074000000001</v>
      </c>
      <c r="J27" s="116">
        <v>209</v>
      </c>
      <c r="K27" s="116">
        <v>7447</v>
      </c>
      <c r="L27" s="116">
        <v>7447</v>
      </c>
      <c r="M27" s="115">
        <v>8844</v>
      </c>
    </row>
    <row r="28" spans="1:13" ht="16.5" customHeight="1">
      <c r="A28" s="544" t="s">
        <v>1568</v>
      </c>
      <c r="B28" s="116">
        <v>754.57948216800003</v>
      </c>
      <c r="C28" s="116">
        <v>1672.070929001</v>
      </c>
      <c r="D28" s="116">
        <v>1672.070929001</v>
      </c>
      <c r="E28" s="115">
        <v>43.989687341</v>
      </c>
      <c r="F28" s="116">
        <v>128539.342</v>
      </c>
      <c r="G28" s="116">
        <v>170766.61199999999</v>
      </c>
      <c r="H28" s="116">
        <v>170766.61199999999</v>
      </c>
      <c r="I28" s="115">
        <v>5178.5889999999999</v>
      </c>
      <c r="J28" s="116">
        <v>20295</v>
      </c>
      <c r="K28" s="116">
        <v>20852</v>
      </c>
      <c r="L28" s="116">
        <v>20852</v>
      </c>
      <c r="M28" s="115">
        <v>240</v>
      </c>
    </row>
    <row r="29" spans="1:13" ht="16.5" customHeight="1">
      <c r="A29" s="544" t="s">
        <v>120</v>
      </c>
      <c r="B29" s="116">
        <v>14946.937199563001</v>
      </c>
      <c r="C29" s="116">
        <v>2261.1678318879999</v>
      </c>
      <c r="D29" s="116">
        <v>2261.1678318879999</v>
      </c>
      <c r="E29" s="115">
        <v>1118.2014666120001</v>
      </c>
      <c r="F29" s="116">
        <v>173251.598</v>
      </c>
      <c r="G29" s="116">
        <v>105844.171</v>
      </c>
      <c r="H29" s="116">
        <v>105844.171</v>
      </c>
      <c r="I29" s="115">
        <v>47790.928999999996</v>
      </c>
      <c r="J29" s="116">
        <v>182468</v>
      </c>
      <c r="K29" s="116">
        <v>24518</v>
      </c>
      <c r="L29" s="116">
        <v>24518</v>
      </c>
      <c r="M29" s="115">
        <v>15579</v>
      </c>
    </row>
    <row r="30" spans="1:13" ht="16.5" customHeight="1">
      <c r="A30" s="544" t="s">
        <v>103</v>
      </c>
      <c r="B30" s="116">
        <v>55499.656576893998</v>
      </c>
      <c r="C30" s="116">
        <v>35594.639940702997</v>
      </c>
      <c r="D30" s="116">
        <v>35594.639940702997</v>
      </c>
      <c r="E30" s="115">
        <v>11943.546131588</v>
      </c>
      <c r="F30" s="116">
        <v>7984204.7139999997</v>
      </c>
      <c r="G30" s="116">
        <v>2753220.1740000001</v>
      </c>
      <c r="H30" s="116">
        <v>2753220.1740000001</v>
      </c>
      <c r="I30" s="115">
        <v>1169007.858</v>
      </c>
      <c r="J30" s="116">
        <v>1280244</v>
      </c>
      <c r="K30" s="116">
        <v>278044</v>
      </c>
      <c r="L30" s="116">
        <v>278044</v>
      </c>
      <c r="M30" s="115">
        <v>143735</v>
      </c>
    </row>
    <row r="31" spans="1:13" ht="16.5" customHeight="1">
      <c r="A31" s="544" t="s">
        <v>128</v>
      </c>
      <c r="B31" s="116">
        <v>7324.297402706</v>
      </c>
      <c r="C31" s="116">
        <v>2621.5371862530001</v>
      </c>
      <c r="D31" s="116">
        <v>2621.5371862530001</v>
      </c>
      <c r="E31" s="115">
        <v>1097.2505582599999</v>
      </c>
      <c r="F31" s="116">
        <v>301088.04599999997</v>
      </c>
      <c r="G31" s="116">
        <v>112164.641</v>
      </c>
      <c r="H31" s="116">
        <v>112164.641</v>
      </c>
      <c r="I31" s="115">
        <v>66077.766000000003</v>
      </c>
      <c r="J31" s="116">
        <v>126965</v>
      </c>
      <c r="K31" s="116">
        <v>29028</v>
      </c>
      <c r="L31" s="116">
        <v>29028</v>
      </c>
      <c r="M31" s="115">
        <v>16402</v>
      </c>
    </row>
    <row r="32" spans="1:13" ht="16.5" customHeight="1">
      <c r="A32" s="544" t="s">
        <v>135</v>
      </c>
      <c r="B32" s="116">
        <v>347.01603341999999</v>
      </c>
      <c r="C32" s="116">
        <v>76.475654402999993</v>
      </c>
      <c r="D32" s="116">
        <v>76.475654402999993</v>
      </c>
      <c r="E32" s="115">
        <v>11.448998961999999</v>
      </c>
      <c r="F32" s="116">
        <v>18366.580000000002</v>
      </c>
      <c r="G32" s="116">
        <v>940.36400000000003</v>
      </c>
      <c r="H32" s="116">
        <v>940.36400000000003</v>
      </c>
      <c r="I32" s="115">
        <v>326.19</v>
      </c>
      <c r="J32" s="116">
        <v>9834</v>
      </c>
      <c r="K32" s="116">
        <v>659</v>
      </c>
      <c r="L32" s="116">
        <v>659</v>
      </c>
      <c r="M32" s="115">
        <v>133</v>
      </c>
    </row>
    <row r="33" spans="1:13" ht="16.5" customHeight="1">
      <c r="A33" s="544" t="s">
        <v>130</v>
      </c>
      <c r="B33" s="116">
        <v>1090.1402540449999</v>
      </c>
      <c r="C33" s="116">
        <v>805.87890911700003</v>
      </c>
      <c r="D33" s="116">
        <v>805.87890911700003</v>
      </c>
      <c r="E33" s="115">
        <v>980.07180148099997</v>
      </c>
      <c r="F33" s="116">
        <v>41695.866999999998</v>
      </c>
      <c r="G33" s="116">
        <v>13842.77</v>
      </c>
      <c r="H33" s="116">
        <v>13842.77</v>
      </c>
      <c r="I33" s="115">
        <v>29317.206999999999</v>
      </c>
      <c r="J33" s="116">
        <v>31370</v>
      </c>
      <c r="K33" s="116">
        <v>92340</v>
      </c>
      <c r="L33" s="116">
        <v>92340</v>
      </c>
      <c r="M33" s="115">
        <v>37149</v>
      </c>
    </row>
    <row r="34" spans="1:13" ht="16.5" customHeight="1">
      <c r="A34" s="544" t="s">
        <v>124</v>
      </c>
      <c r="B34" s="116">
        <v>11515.611094530999</v>
      </c>
      <c r="C34" s="116">
        <v>475.02634054200001</v>
      </c>
      <c r="D34" s="116">
        <v>475.02634054200001</v>
      </c>
      <c r="E34" s="115">
        <v>592.49730717900002</v>
      </c>
      <c r="F34" s="116">
        <v>3490217.1809999999</v>
      </c>
      <c r="G34" s="116">
        <v>20822.852999999999</v>
      </c>
      <c r="H34" s="116">
        <v>20822.852999999999</v>
      </c>
      <c r="I34" s="115">
        <v>26432.233</v>
      </c>
      <c r="J34" s="116">
        <v>331137</v>
      </c>
      <c r="K34" s="116">
        <v>6191</v>
      </c>
      <c r="L34" s="116">
        <v>6191</v>
      </c>
      <c r="M34" s="115">
        <v>7151</v>
      </c>
    </row>
    <row r="35" spans="1:13" ht="16.5" customHeight="1">
      <c r="A35" s="544" t="s">
        <v>122</v>
      </c>
      <c r="B35" s="116">
        <v>1167.334868659</v>
      </c>
      <c r="C35" s="116">
        <v>59.540782958000001</v>
      </c>
      <c r="D35" s="116">
        <v>59.540782958000001</v>
      </c>
      <c r="E35" s="115">
        <v>172.934661968</v>
      </c>
      <c r="F35" s="116">
        <v>39346.103000000003</v>
      </c>
      <c r="G35" s="116">
        <v>1174.4739999999999</v>
      </c>
      <c r="H35" s="116">
        <v>1174.4739999999999</v>
      </c>
      <c r="I35" s="115">
        <v>3300.4929999999999</v>
      </c>
      <c r="J35" s="116">
        <v>23903</v>
      </c>
      <c r="K35" s="116">
        <v>1157</v>
      </c>
      <c r="L35" s="116">
        <v>1157</v>
      </c>
      <c r="M35" s="115">
        <v>2595</v>
      </c>
    </row>
    <row r="36" spans="1:13" ht="16.5" customHeight="1">
      <c r="A36" s="544" t="s">
        <v>102</v>
      </c>
      <c r="B36" s="116">
        <v>59291.384286193999</v>
      </c>
      <c r="C36" s="116">
        <v>41158.458375424001</v>
      </c>
      <c r="D36" s="116">
        <v>41158.458375424001</v>
      </c>
      <c r="E36" s="115">
        <v>20303.672277776001</v>
      </c>
      <c r="F36" s="116">
        <v>7312561.8389999997</v>
      </c>
      <c r="G36" s="116">
        <v>2231469.7390000001</v>
      </c>
      <c r="H36" s="116">
        <v>2231469.7390000001</v>
      </c>
      <c r="I36" s="115">
        <v>1073503.5689999999</v>
      </c>
      <c r="J36" s="116">
        <v>1994613</v>
      </c>
      <c r="K36" s="116">
        <v>682372</v>
      </c>
      <c r="L36" s="116">
        <v>682372</v>
      </c>
      <c r="M36" s="115">
        <v>295820</v>
      </c>
    </row>
    <row r="37" spans="1:13" ht="16.5" customHeight="1">
      <c r="A37" s="544" t="s">
        <v>121</v>
      </c>
      <c r="B37" s="116">
        <v>20676.25491096</v>
      </c>
      <c r="C37" s="116">
        <v>11378.116310136</v>
      </c>
      <c r="D37" s="116">
        <v>11378.116310136</v>
      </c>
      <c r="E37" s="115">
        <v>4093.0862994929998</v>
      </c>
      <c r="F37" s="116">
        <v>742586.35699999996</v>
      </c>
      <c r="G37" s="116">
        <v>707520.15099999995</v>
      </c>
      <c r="H37" s="116">
        <v>707520.15099999995</v>
      </c>
      <c r="I37" s="115">
        <v>308674.86</v>
      </c>
      <c r="J37" s="116">
        <v>331735</v>
      </c>
      <c r="K37" s="116">
        <v>207788</v>
      </c>
      <c r="L37" s="116">
        <v>207788</v>
      </c>
      <c r="M37" s="115">
        <v>88697</v>
      </c>
    </row>
    <row r="38" spans="1:13" ht="16.5" customHeight="1">
      <c r="A38" s="544" t="s">
        <v>139</v>
      </c>
      <c r="B38" s="116">
        <v>5488.7308526440002</v>
      </c>
      <c r="C38" s="116"/>
      <c r="D38" s="116"/>
      <c r="E38" s="115">
        <v>1.1246180960000001</v>
      </c>
      <c r="F38" s="116">
        <v>347587.62400000001</v>
      </c>
      <c r="G38" s="116"/>
      <c r="H38" s="116"/>
      <c r="I38" s="115">
        <v>269.822</v>
      </c>
      <c r="J38" s="116">
        <v>114111</v>
      </c>
      <c r="K38" s="116"/>
      <c r="L38" s="116"/>
      <c r="M38" s="115">
        <v>1</v>
      </c>
    </row>
    <row r="39" spans="1:13" ht="16.5" customHeight="1">
      <c r="A39" s="544" t="s">
        <v>140</v>
      </c>
      <c r="B39" s="116"/>
      <c r="C39" s="116">
        <v>1909.2358865619999</v>
      </c>
      <c r="D39" s="116">
        <v>1909.2358865619999</v>
      </c>
      <c r="E39" s="115">
        <v>210.77939648500001</v>
      </c>
      <c r="F39" s="116"/>
      <c r="G39" s="116">
        <v>32310.694</v>
      </c>
      <c r="H39" s="116">
        <v>32310.694</v>
      </c>
      <c r="I39" s="115">
        <v>3802.21</v>
      </c>
      <c r="J39" s="116"/>
      <c r="K39" s="116">
        <v>163646</v>
      </c>
      <c r="L39" s="116">
        <v>163646</v>
      </c>
      <c r="M39" s="115">
        <v>835</v>
      </c>
    </row>
    <row r="40" spans="1:13" ht="16.5" customHeight="1">
      <c r="A40" s="544" t="s">
        <v>142</v>
      </c>
      <c r="B40" s="116">
        <v>1172.991242348</v>
      </c>
      <c r="C40" s="116">
        <v>1499.5680582729999</v>
      </c>
      <c r="D40" s="116">
        <v>1499.5680582729999</v>
      </c>
      <c r="E40" s="115">
        <v>471.06622850799999</v>
      </c>
      <c r="F40" s="116">
        <v>17915.323</v>
      </c>
      <c r="G40" s="116">
        <v>119016.58199999999</v>
      </c>
      <c r="H40" s="116">
        <v>119016.58199999999</v>
      </c>
      <c r="I40" s="115">
        <v>38790.347999999998</v>
      </c>
      <c r="J40" s="116">
        <v>26992</v>
      </c>
      <c r="K40" s="116">
        <v>27776</v>
      </c>
      <c r="L40" s="116">
        <v>27776</v>
      </c>
      <c r="M40" s="115">
        <v>9090</v>
      </c>
    </row>
    <row r="41" spans="1:13" ht="16.5" customHeight="1">
      <c r="A41" s="544" t="s">
        <v>110</v>
      </c>
      <c r="B41" s="116">
        <v>21521.925469703001</v>
      </c>
      <c r="C41" s="116">
        <v>4539.554616589</v>
      </c>
      <c r="D41" s="116">
        <v>4539.554616589</v>
      </c>
      <c r="E41" s="115">
        <v>2899.1309652559999</v>
      </c>
      <c r="F41" s="116">
        <v>770478.40599999996</v>
      </c>
      <c r="G41" s="116">
        <v>164275.96299999999</v>
      </c>
      <c r="H41" s="116">
        <v>164275.96299999999</v>
      </c>
      <c r="I41" s="115">
        <v>83722.036999999997</v>
      </c>
      <c r="J41" s="116">
        <v>540821</v>
      </c>
      <c r="K41" s="116">
        <v>63824</v>
      </c>
      <c r="L41" s="116">
        <v>63824</v>
      </c>
      <c r="M41" s="115">
        <v>47052</v>
      </c>
    </row>
    <row r="42" spans="1:13" ht="16.5" customHeight="1">
      <c r="A42" s="544" t="s">
        <v>149</v>
      </c>
      <c r="B42" s="116">
        <v>15002.858964011</v>
      </c>
      <c r="C42" s="116">
        <v>14402.264896832001</v>
      </c>
      <c r="D42" s="116">
        <v>14402.264896832001</v>
      </c>
      <c r="E42" s="115">
        <v>3680.4647454890001</v>
      </c>
      <c r="F42" s="116">
        <v>795459.25199999998</v>
      </c>
      <c r="G42" s="116">
        <v>1043404.215</v>
      </c>
      <c r="H42" s="116">
        <v>1043404.215</v>
      </c>
      <c r="I42" s="115">
        <v>320323.49</v>
      </c>
      <c r="J42" s="116">
        <v>257227</v>
      </c>
      <c r="K42" s="116">
        <v>120410</v>
      </c>
      <c r="L42" s="116">
        <v>120410</v>
      </c>
      <c r="M42" s="115">
        <v>51477</v>
      </c>
    </row>
    <row r="43" spans="1:13" ht="16.5" customHeight="1">
      <c r="A43" s="544" t="s">
        <v>146</v>
      </c>
      <c r="B43" s="116">
        <v>8671.7661710470002</v>
      </c>
      <c r="C43" s="116">
        <v>7013.9169752039998</v>
      </c>
      <c r="D43" s="116">
        <v>7013.9169752039998</v>
      </c>
      <c r="E43" s="115">
        <v>4907.7594215070003</v>
      </c>
      <c r="F43" s="116">
        <v>502445.66800000001</v>
      </c>
      <c r="G43" s="116">
        <v>242416.24100000001</v>
      </c>
      <c r="H43" s="116">
        <v>242416.24100000001</v>
      </c>
      <c r="I43" s="115">
        <v>224066.807</v>
      </c>
      <c r="J43" s="116">
        <v>148067</v>
      </c>
      <c r="K43" s="116">
        <v>74068</v>
      </c>
      <c r="L43" s="116">
        <v>74068</v>
      </c>
      <c r="M43" s="115">
        <v>56411</v>
      </c>
    </row>
    <row r="44" spans="1:13" ht="16.5" customHeight="1">
      <c r="A44" s="544" t="s">
        <v>148</v>
      </c>
      <c r="B44" s="116">
        <v>2587.9656083959999</v>
      </c>
      <c r="C44" s="116">
        <v>2316.1324274489998</v>
      </c>
      <c r="D44" s="116">
        <v>2316.1324274489998</v>
      </c>
      <c r="E44" s="115">
        <v>1333.445310288</v>
      </c>
      <c r="F44" s="116">
        <v>197412.66699999999</v>
      </c>
      <c r="G44" s="116">
        <v>284850.15999999997</v>
      </c>
      <c r="H44" s="116">
        <v>284850.15999999997</v>
      </c>
      <c r="I44" s="115">
        <v>396512.72399999999</v>
      </c>
      <c r="J44" s="116">
        <v>50473</v>
      </c>
      <c r="K44" s="116">
        <v>46805</v>
      </c>
      <c r="L44" s="116">
        <v>46805</v>
      </c>
      <c r="M44" s="115">
        <v>20935</v>
      </c>
    </row>
    <row r="45" spans="1:13" ht="16.5" customHeight="1">
      <c r="A45" s="544" t="s">
        <v>1659</v>
      </c>
      <c r="B45" s="116">
        <v>506849.70001485699</v>
      </c>
      <c r="C45" s="116">
        <v>297405.31756383402</v>
      </c>
      <c r="D45" s="116">
        <v>297405.31756383402</v>
      </c>
      <c r="E45" s="115">
        <v>114977.898455038</v>
      </c>
      <c r="F45" s="116">
        <v>66346802.660999998</v>
      </c>
      <c r="G45" s="116">
        <v>32473522.083999999</v>
      </c>
      <c r="H45" s="116">
        <v>32473522.083999999</v>
      </c>
      <c r="I45" s="115">
        <v>9668155.8320000004</v>
      </c>
      <c r="J45" s="116">
        <v>12421294</v>
      </c>
      <c r="K45" s="116">
        <v>6693847</v>
      </c>
      <c r="L45" s="116">
        <v>6693847</v>
      </c>
      <c r="M45" s="115">
        <v>2084846</v>
      </c>
    </row>
    <row r="46" spans="1:13" ht="16.5" customHeight="1">
      <c r="A46" s="428"/>
      <c r="B46" s="116"/>
      <c r="C46" s="116"/>
      <c r="D46" s="116"/>
      <c r="E46" s="115"/>
      <c r="F46" s="116"/>
      <c r="G46" s="116"/>
      <c r="H46" s="116"/>
      <c r="I46" s="115"/>
      <c r="J46" s="116"/>
      <c r="K46" s="116"/>
      <c r="L46" s="116"/>
      <c r="M46" s="115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M5"/>
  <sheetViews>
    <sheetView rightToLeft="1" zoomScaleNormal="100" workbookViewId="0">
      <pane xSplit="1" topLeftCell="X1" activePane="topRight" state="frozen"/>
      <selection pane="topRight" activeCell="AK23" sqref="AK23"/>
    </sheetView>
  </sheetViews>
  <sheetFormatPr defaultRowHeight="14.25"/>
  <cols>
    <col min="1" max="1" width="19" style="621" bestFit="1" customWidth="1"/>
    <col min="2" max="27" width="8.75" customWidth="1"/>
  </cols>
  <sheetData>
    <row r="1" spans="1:39" s="622" customFormat="1" ht="24.75" customHeight="1">
      <c r="A1" s="626" t="s">
        <v>161</v>
      </c>
      <c r="B1" s="627" t="s">
        <v>2098</v>
      </c>
      <c r="C1" s="627" t="s">
        <v>2097</v>
      </c>
      <c r="D1" s="627" t="s">
        <v>2096</v>
      </c>
      <c r="E1" s="627" t="s">
        <v>2008</v>
      </c>
      <c r="F1" s="627" t="s">
        <v>2009</v>
      </c>
      <c r="G1" s="627" t="s">
        <v>2010</v>
      </c>
      <c r="H1" s="627" t="s">
        <v>2011</v>
      </c>
      <c r="I1" s="627" t="s">
        <v>1989</v>
      </c>
      <c r="J1" s="627" t="s">
        <v>1990</v>
      </c>
      <c r="K1" s="627" t="s">
        <v>1991</v>
      </c>
      <c r="L1" s="627" t="s">
        <v>1992</v>
      </c>
      <c r="M1" s="627" t="s">
        <v>1993</v>
      </c>
      <c r="N1" s="627" t="s">
        <v>1994</v>
      </c>
      <c r="O1" s="627" t="s">
        <v>1995</v>
      </c>
      <c r="P1" s="627" t="s">
        <v>1996</v>
      </c>
      <c r="Q1" s="627" t="s">
        <v>1997</v>
      </c>
      <c r="R1" s="627" t="s">
        <v>1998</v>
      </c>
      <c r="S1" s="627" t="s">
        <v>1999</v>
      </c>
      <c r="T1" s="627" t="s">
        <v>2000</v>
      </c>
      <c r="U1" s="627" t="s">
        <v>2001</v>
      </c>
      <c r="V1" s="627" t="s">
        <v>2002</v>
      </c>
      <c r="W1" s="627" t="s">
        <v>2003</v>
      </c>
      <c r="X1" s="627" t="s">
        <v>2004</v>
      </c>
      <c r="Y1" s="627" t="s">
        <v>2005</v>
      </c>
      <c r="Z1" s="627" t="s">
        <v>2006</v>
      </c>
      <c r="AA1" s="627" t="s">
        <v>2007</v>
      </c>
      <c r="AB1" s="627" t="s">
        <v>2100</v>
      </c>
      <c r="AC1" s="627" t="s">
        <v>2163</v>
      </c>
      <c r="AD1" s="627" t="s">
        <v>2190</v>
      </c>
      <c r="AE1" s="627" t="s">
        <v>2264</v>
      </c>
      <c r="AF1" s="627" t="s">
        <v>2314</v>
      </c>
      <c r="AG1" s="627" t="s">
        <v>2373</v>
      </c>
      <c r="AH1" s="627" t="s">
        <v>2430</v>
      </c>
      <c r="AI1" s="627" t="s">
        <v>2466</v>
      </c>
      <c r="AJ1" s="627" t="s">
        <v>2634</v>
      </c>
      <c r="AK1" s="627" t="s">
        <v>2659</v>
      </c>
      <c r="AL1" s="627" t="s">
        <v>2925</v>
      </c>
      <c r="AM1" s="627" t="s">
        <v>3100</v>
      </c>
    </row>
    <row r="2" spans="1:39" s="629" customFormat="1" ht="12.95" customHeight="1">
      <c r="A2" s="626" t="s">
        <v>154</v>
      </c>
      <c r="B2" s="628">
        <v>1</v>
      </c>
      <c r="C2" s="628">
        <v>0</v>
      </c>
      <c r="D2" s="628">
        <v>0</v>
      </c>
      <c r="E2" s="628">
        <v>1</v>
      </c>
      <c r="F2" s="628">
        <v>1</v>
      </c>
      <c r="G2" s="628">
        <v>0</v>
      </c>
      <c r="H2" s="628">
        <v>0</v>
      </c>
      <c r="I2" s="628">
        <v>1</v>
      </c>
      <c r="J2" s="628">
        <v>0</v>
      </c>
      <c r="K2" s="628">
        <v>0</v>
      </c>
      <c r="L2" s="628">
        <v>0</v>
      </c>
      <c r="M2" s="628">
        <v>2</v>
      </c>
      <c r="N2" s="628">
        <v>0</v>
      </c>
      <c r="O2" s="628">
        <v>0</v>
      </c>
      <c r="P2" s="628">
        <v>1</v>
      </c>
      <c r="Q2" s="628">
        <v>1</v>
      </c>
      <c r="R2" s="628">
        <v>2</v>
      </c>
      <c r="S2" s="628">
        <v>1</v>
      </c>
      <c r="T2" s="628">
        <v>0</v>
      </c>
      <c r="U2" s="628">
        <v>1</v>
      </c>
      <c r="V2" s="628">
        <v>0</v>
      </c>
      <c r="W2" s="628">
        <v>0</v>
      </c>
      <c r="X2" s="628">
        <v>0</v>
      </c>
      <c r="Y2" s="628">
        <v>1</v>
      </c>
      <c r="Z2" s="628">
        <v>2</v>
      </c>
      <c r="AA2" s="628">
        <v>1</v>
      </c>
      <c r="AB2" s="628">
        <v>0</v>
      </c>
      <c r="AC2" s="628">
        <v>0</v>
      </c>
      <c r="AD2" s="628">
        <v>2</v>
      </c>
      <c r="AE2" s="628">
        <v>4</v>
      </c>
      <c r="AF2" s="628">
        <v>1</v>
      </c>
      <c r="AG2" s="628">
        <v>0</v>
      </c>
      <c r="AH2" s="628">
        <v>0</v>
      </c>
      <c r="AI2" s="628">
        <v>1</v>
      </c>
      <c r="AJ2" s="628">
        <v>0</v>
      </c>
      <c r="AK2" s="628">
        <v>0</v>
      </c>
      <c r="AL2" s="628">
        <v>1</v>
      </c>
      <c r="AM2" s="628">
        <v>0</v>
      </c>
    </row>
    <row r="3" spans="1:39" s="629" customFormat="1" ht="12.95" customHeight="1">
      <c r="A3" s="626" t="s">
        <v>1410</v>
      </c>
      <c r="B3" s="628">
        <v>1</v>
      </c>
      <c r="C3" s="628">
        <v>0</v>
      </c>
      <c r="D3" s="628">
        <v>0</v>
      </c>
      <c r="E3" s="630">
        <v>0</v>
      </c>
      <c r="F3" s="628">
        <v>3</v>
      </c>
      <c r="G3" s="628">
        <v>0</v>
      </c>
      <c r="H3" s="628">
        <v>2</v>
      </c>
      <c r="I3" s="628">
        <v>2</v>
      </c>
      <c r="J3" s="628">
        <v>2</v>
      </c>
      <c r="K3" s="628">
        <v>2</v>
      </c>
      <c r="L3" s="628">
        <v>1</v>
      </c>
      <c r="M3" s="628">
        <v>1</v>
      </c>
      <c r="N3" s="628">
        <v>3</v>
      </c>
      <c r="O3" s="628">
        <v>0</v>
      </c>
      <c r="P3" s="628">
        <v>1</v>
      </c>
      <c r="Q3" s="628">
        <v>1</v>
      </c>
      <c r="R3" s="628">
        <v>2</v>
      </c>
      <c r="S3" s="628">
        <v>2</v>
      </c>
      <c r="T3" s="628">
        <v>1</v>
      </c>
      <c r="U3" s="628">
        <v>2</v>
      </c>
      <c r="V3" s="628">
        <v>1</v>
      </c>
      <c r="W3" s="628">
        <v>0</v>
      </c>
      <c r="X3" s="628">
        <v>0</v>
      </c>
      <c r="Y3" s="628">
        <v>4</v>
      </c>
      <c r="Z3" s="628">
        <v>3</v>
      </c>
      <c r="AA3" s="628">
        <v>1</v>
      </c>
      <c r="AB3" s="628">
        <v>2</v>
      </c>
      <c r="AC3" s="628">
        <v>1</v>
      </c>
      <c r="AD3" s="628">
        <v>2</v>
      </c>
      <c r="AE3" s="628">
        <v>4</v>
      </c>
      <c r="AF3" s="628">
        <v>1</v>
      </c>
      <c r="AG3" s="628">
        <v>1</v>
      </c>
      <c r="AH3" s="628">
        <v>0</v>
      </c>
      <c r="AI3" s="628">
        <v>2</v>
      </c>
      <c r="AJ3" s="628">
        <v>1</v>
      </c>
      <c r="AK3" s="628">
        <v>1</v>
      </c>
      <c r="AL3" s="628">
        <v>0</v>
      </c>
      <c r="AM3" s="628">
        <v>0</v>
      </c>
    </row>
    <row r="4" spans="1:39" s="629" customFormat="1" ht="12.95" customHeight="1">
      <c r="A4" s="626" t="s">
        <v>1411</v>
      </c>
      <c r="B4" s="628">
        <v>0</v>
      </c>
      <c r="C4" s="628">
        <v>1</v>
      </c>
      <c r="D4" s="628">
        <v>0</v>
      </c>
      <c r="E4" s="630">
        <v>2</v>
      </c>
      <c r="F4" s="628">
        <v>1</v>
      </c>
      <c r="G4" s="628">
        <v>4</v>
      </c>
      <c r="H4" s="628">
        <v>0</v>
      </c>
      <c r="I4" s="628">
        <v>1</v>
      </c>
      <c r="J4" s="628">
        <v>3</v>
      </c>
      <c r="K4" s="628">
        <v>0</v>
      </c>
      <c r="L4" s="628">
        <v>0</v>
      </c>
      <c r="M4" s="628">
        <v>1</v>
      </c>
      <c r="N4" s="628">
        <v>1</v>
      </c>
      <c r="O4" s="628">
        <v>2</v>
      </c>
      <c r="P4" s="628">
        <v>2</v>
      </c>
      <c r="Q4" s="628">
        <v>0</v>
      </c>
      <c r="R4" s="628">
        <v>0</v>
      </c>
      <c r="S4" s="628">
        <v>1</v>
      </c>
      <c r="T4" s="628">
        <v>4</v>
      </c>
      <c r="U4" s="628">
        <v>1</v>
      </c>
      <c r="V4" s="628">
        <v>0</v>
      </c>
      <c r="W4" s="628">
        <v>0</v>
      </c>
      <c r="X4" s="628">
        <v>0</v>
      </c>
      <c r="Y4" s="628">
        <v>0</v>
      </c>
      <c r="Z4" s="628">
        <v>0</v>
      </c>
      <c r="AA4" s="628">
        <v>1</v>
      </c>
      <c r="AB4" s="628">
        <v>1</v>
      </c>
      <c r="AC4" s="628">
        <v>0</v>
      </c>
      <c r="AD4" s="628">
        <v>0</v>
      </c>
      <c r="AE4" s="628">
        <v>0</v>
      </c>
      <c r="AF4" s="628">
        <v>1</v>
      </c>
      <c r="AG4" s="628">
        <v>1</v>
      </c>
      <c r="AH4" s="628">
        <v>1</v>
      </c>
      <c r="AI4" s="628">
        <v>0</v>
      </c>
      <c r="AJ4" s="628">
        <v>0</v>
      </c>
      <c r="AK4" s="628">
        <v>0</v>
      </c>
      <c r="AL4" s="628">
        <v>1</v>
      </c>
      <c r="AM4" s="628">
        <v>0</v>
      </c>
    </row>
    <row r="5" spans="1:39" s="629" customFormat="1" ht="12.95" customHeight="1">
      <c r="A5" s="626" t="s">
        <v>48</v>
      </c>
      <c r="B5" s="628">
        <f t="shared" ref="B5:V5" si="0">SUM(B2:B4)</f>
        <v>2</v>
      </c>
      <c r="C5" s="628">
        <f t="shared" si="0"/>
        <v>1</v>
      </c>
      <c r="D5" s="628">
        <f t="shared" si="0"/>
        <v>0</v>
      </c>
      <c r="E5" s="628">
        <f t="shared" si="0"/>
        <v>3</v>
      </c>
      <c r="F5" s="628">
        <f t="shared" si="0"/>
        <v>5</v>
      </c>
      <c r="G5" s="628">
        <f t="shared" si="0"/>
        <v>4</v>
      </c>
      <c r="H5" s="628">
        <f t="shared" si="0"/>
        <v>2</v>
      </c>
      <c r="I5" s="628">
        <f t="shared" si="0"/>
        <v>4</v>
      </c>
      <c r="J5" s="628">
        <f t="shared" si="0"/>
        <v>5</v>
      </c>
      <c r="K5" s="628">
        <f t="shared" si="0"/>
        <v>2</v>
      </c>
      <c r="L5" s="628">
        <f t="shared" si="0"/>
        <v>1</v>
      </c>
      <c r="M5" s="628">
        <f t="shared" si="0"/>
        <v>4</v>
      </c>
      <c r="N5" s="628">
        <f t="shared" si="0"/>
        <v>4</v>
      </c>
      <c r="O5" s="628">
        <f t="shared" si="0"/>
        <v>2</v>
      </c>
      <c r="P5" s="628">
        <f t="shared" si="0"/>
        <v>4</v>
      </c>
      <c r="Q5" s="628">
        <f t="shared" si="0"/>
        <v>2</v>
      </c>
      <c r="R5" s="628">
        <f t="shared" si="0"/>
        <v>4</v>
      </c>
      <c r="S5" s="628">
        <f t="shared" si="0"/>
        <v>4</v>
      </c>
      <c r="T5" s="628">
        <f t="shared" si="0"/>
        <v>5</v>
      </c>
      <c r="U5" s="628">
        <f t="shared" si="0"/>
        <v>4</v>
      </c>
      <c r="V5" s="628">
        <f t="shared" si="0"/>
        <v>1</v>
      </c>
      <c r="W5" s="628">
        <f t="shared" ref="W5:AE5" si="1">SUM(W2:W4)</f>
        <v>0</v>
      </c>
      <c r="X5" s="628">
        <f t="shared" si="1"/>
        <v>0</v>
      </c>
      <c r="Y5" s="628">
        <f t="shared" si="1"/>
        <v>5</v>
      </c>
      <c r="Z5" s="628">
        <f t="shared" si="1"/>
        <v>5</v>
      </c>
      <c r="AA5" s="628">
        <f t="shared" si="1"/>
        <v>3</v>
      </c>
      <c r="AB5" s="628">
        <f t="shared" si="1"/>
        <v>3</v>
      </c>
      <c r="AC5" s="628">
        <f t="shared" si="1"/>
        <v>1</v>
      </c>
      <c r="AD5" s="628">
        <f t="shared" si="1"/>
        <v>4</v>
      </c>
      <c r="AE5" s="628">
        <f t="shared" si="1"/>
        <v>8</v>
      </c>
      <c r="AF5" s="628">
        <f t="shared" ref="AF5:AM5" si="2">SUM(AF2:AF4)</f>
        <v>3</v>
      </c>
      <c r="AG5" s="628">
        <f t="shared" si="2"/>
        <v>2</v>
      </c>
      <c r="AH5" s="628">
        <f t="shared" si="2"/>
        <v>1</v>
      </c>
      <c r="AI5" s="628">
        <f t="shared" si="2"/>
        <v>3</v>
      </c>
      <c r="AJ5" s="628">
        <f t="shared" si="2"/>
        <v>1</v>
      </c>
      <c r="AK5" s="628">
        <f t="shared" si="2"/>
        <v>1</v>
      </c>
      <c r="AL5" s="628">
        <f t="shared" si="2"/>
        <v>2</v>
      </c>
      <c r="AM5" s="628">
        <f t="shared" si="2"/>
        <v>0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225"/>
  <sheetViews>
    <sheetView rightToLeft="1" topLeftCell="G1" zoomScaleNormal="100" workbookViewId="0">
      <selection activeCell="T26" sqref="T26"/>
    </sheetView>
  </sheetViews>
  <sheetFormatPr defaultColWidth="9.125" defaultRowHeight="15"/>
  <cols>
    <col min="1" max="1" width="10.375" style="54" bestFit="1" customWidth="1"/>
    <col min="2" max="2" width="15.875" style="55" bestFit="1" customWidth="1"/>
    <col min="3" max="4" width="9.125" style="54"/>
    <col min="5" max="5" width="12.625" style="54" customWidth="1"/>
    <col min="6" max="7" width="9.125" style="53"/>
    <col min="8" max="8" width="13.25" style="53" customWidth="1"/>
    <col min="9" max="9" width="9.125" style="52"/>
    <col min="10" max="10" width="10.75" style="52" bestFit="1" customWidth="1"/>
    <col min="11" max="16384" width="9.125" style="52"/>
  </cols>
  <sheetData>
    <row r="1" spans="1:13">
      <c r="A1" s="108" t="s">
        <v>1128</v>
      </c>
      <c r="B1" s="109" t="s">
        <v>1127</v>
      </c>
      <c r="C1" s="631" t="s">
        <v>1125</v>
      </c>
      <c r="D1" s="108" t="s">
        <v>1124</v>
      </c>
      <c r="E1" s="108" t="s">
        <v>1123</v>
      </c>
      <c r="F1" s="631" t="s">
        <v>1125</v>
      </c>
      <c r="G1" s="108" t="s">
        <v>1124</v>
      </c>
      <c r="H1" s="108" t="s">
        <v>1123</v>
      </c>
    </row>
    <row r="2" spans="1:13" ht="30">
      <c r="A2" s="57" t="s">
        <v>1126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2012</v>
      </c>
      <c r="G2" s="56" t="s">
        <v>2012</v>
      </c>
      <c r="H2" s="56" t="s">
        <v>2012</v>
      </c>
      <c r="J2" s="631" t="s">
        <v>1676</v>
      </c>
      <c r="K2" s="1091" t="s">
        <v>2405</v>
      </c>
      <c r="L2" s="1092" t="s">
        <v>2403</v>
      </c>
      <c r="M2" s="1092" t="s">
        <v>2404</v>
      </c>
    </row>
    <row r="3" spans="1:13">
      <c r="A3" s="57" t="s">
        <v>1122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2067</v>
      </c>
      <c r="K3" s="52">
        <v>2.7645094001085262</v>
      </c>
      <c r="L3" s="52">
        <v>-0.19210252418749041</v>
      </c>
      <c r="M3" s="52">
        <v>-0.22266744269340977</v>
      </c>
    </row>
    <row r="4" spans="1:13">
      <c r="A4" s="57" t="s">
        <v>1121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2068</v>
      </c>
      <c r="K4" s="52">
        <v>2.9046865584714321</v>
      </c>
      <c r="L4" s="52">
        <v>-0.17909332157975444</v>
      </c>
      <c r="M4" s="52">
        <v>-0.20929810224280399</v>
      </c>
    </row>
    <row r="5" spans="1:13">
      <c r="A5" s="57" t="s">
        <v>1120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2069</v>
      </c>
      <c r="K5" s="52">
        <v>3.0447376015183076</v>
      </c>
      <c r="L5" s="52">
        <v>-0.17841543092056966</v>
      </c>
      <c r="M5" s="52">
        <v>-0.20501448225923247</v>
      </c>
    </row>
    <row r="6" spans="1:13">
      <c r="A6" s="57" t="s">
        <v>1119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2070</v>
      </c>
      <c r="K6" s="52">
        <v>3.1513653902871228</v>
      </c>
      <c r="L6" s="52">
        <v>-0.16765020469885294</v>
      </c>
      <c r="M6" s="52">
        <v>-0.19692990400289812</v>
      </c>
    </row>
    <row r="7" spans="1:13">
      <c r="A7" s="57" t="s">
        <v>1118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2071</v>
      </c>
      <c r="K7" s="52">
        <v>3.2774238409176606</v>
      </c>
      <c r="L7" s="52">
        <v>-0.15125595955531534</v>
      </c>
      <c r="M7" s="52">
        <v>-0.17954558396446674</v>
      </c>
    </row>
    <row r="8" spans="1:13">
      <c r="A8" s="57" t="s">
        <v>1117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2072</v>
      </c>
      <c r="K8" s="52">
        <v>3.3843861302527811</v>
      </c>
      <c r="L8" s="52">
        <v>-0.16855115063070514</v>
      </c>
      <c r="M8" s="52">
        <v>-0.17559455881681652</v>
      </c>
    </row>
    <row r="9" spans="1:13">
      <c r="A9" s="57" t="s">
        <v>1116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1350</v>
      </c>
      <c r="K9" s="52">
        <v>3.4501820144125963</v>
      </c>
      <c r="L9" s="52">
        <v>-0.17415482357721324</v>
      </c>
      <c r="M9" s="52">
        <v>-0.17055152794347062</v>
      </c>
    </row>
    <row r="10" spans="1:13">
      <c r="A10" s="57" t="s">
        <v>1115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2073</v>
      </c>
      <c r="K10" s="52">
        <v>3.519461863350597</v>
      </c>
      <c r="L10" s="52">
        <v>-0.17721730106371147</v>
      </c>
      <c r="M10" s="52">
        <v>-0.18931794237552113</v>
      </c>
    </row>
    <row r="11" spans="1:13">
      <c r="A11" s="57" t="s">
        <v>1114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2074</v>
      </c>
      <c r="K11" s="52">
        <v>3.4549340735726393</v>
      </c>
      <c r="L11" s="52">
        <v>-0.17097956463793873</v>
      </c>
      <c r="M11" s="52">
        <v>-0.18343465740275189</v>
      </c>
    </row>
    <row r="12" spans="1:13">
      <c r="A12" s="57" t="s">
        <v>1113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2075</v>
      </c>
      <c r="K12" s="52">
        <v>3.3542686037109464</v>
      </c>
      <c r="L12" s="52">
        <v>-0.15991759022449559</v>
      </c>
      <c r="M12" s="52">
        <v>-0.18233113009833946</v>
      </c>
    </row>
    <row r="13" spans="1:13">
      <c r="A13" s="57" t="s">
        <v>1112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2076</v>
      </c>
      <c r="K13" s="52">
        <v>3.5533777743461163</v>
      </c>
      <c r="L13" s="52">
        <v>-0.147427143671779</v>
      </c>
      <c r="M13" s="52">
        <v>-0.17774186100207812</v>
      </c>
    </row>
    <row r="14" spans="1:13">
      <c r="A14" s="57" t="s">
        <v>1111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2077</v>
      </c>
      <c r="K14" s="52">
        <v>3.8338874973009993</v>
      </c>
      <c r="L14" s="52">
        <v>-0.14132726040804044</v>
      </c>
      <c r="M14" s="52">
        <v>-0.16985701644078055</v>
      </c>
    </row>
    <row r="15" spans="1:13">
      <c r="A15" s="57" t="s">
        <v>1110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2078</v>
      </c>
      <c r="K15" s="52">
        <v>4.0325541998423606</v>
      </c>
      <c r="L15" s="52">
        <v>-0.13353199943238259</v>
      </c>
      <c r="M15" s="52">
        <v>-0.17484008528784645</v>
      </c>
    </row>
    <row r="16" spans="1:13">
      <c r="A16" s="57" t="s">
        <v>1109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1409</v>
      </c>
      <c r="K16" s="52">
        <v>3.8330905854480912</v>
      </c>
      <c r="L16" s="52">
        <v>-0.13476506746341377</v>
      </c>
      <c r="M16" s="52">
        <v>-0.1647607934655777</v>
      </c>
    </row>
    <row r="17" spans="1:13">
      <c r="A17" s="57" t="s">
        <v>1108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1470</v>
      </c>
      <c r="K17" s="52">
        <v>3.8655923432824189</v>
      </c>
      <c r="L17" s="52">
        <v>-0.11751288497190049</v>
      </c>
      <c r="M17" s="52">
        <v>-0.14852142569185889</v>
      </c>
    </row>
    <row r="18" spans="1:13">
      <c r="A18" s="57" t="s">
        <v>1107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2079</v>
      </c>
      <c r="K18" s="52">
        <v>3.8389210331980363</v>
      </c>
      <c r="L18" s="52">
        <v>-0.10959565361840173</v>
      </c>
      <c r="M18" s="52">
        <v>-0.13847694435172386</v>
      </c>
    </row>
    <row r="19" spans="1:13">
      <c r="A19" s="57" t="s">
        <v>1106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2080</v>
      </c>
      <c r="K19" s="52">
        <v>3.6616237412257036</v>
      </c>
      <c r="L19" s="52">
        <v>-0.10289722476364749</v>
      </c>
      <c r="M19" s="52">
        <v>-0.11388997650743926</v>
      </c>
    </row>
    <row r="20" spans="1:13">
      <c r="A20" s="57" t="s">
        <v>1105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2081</v>
      </c>
      <c r="K20" s="52">
        <v>3.6998700615453206</v>
      </c>
      <c r="L20" s="52">
        <v>-0.10045540572510048</v>
      </c>
      <c r="M20" s="52">
        <v>-0.10472560230660222</v>
      </c>
    </row>
    <row r="21" spans="1:13">
      <c r="A21" s="57" t="s">
        <v>361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2082</v>
      </c>
      <c r="K21" s="52">
        <v>3.7490044915642189</v>
      </c>
      <c r="L21" s="52">
        <v>-8.9323503646761226E-2</v>
      </c>
      <c r="M21" s="52">
        <v>-8.9163237311385535E-2</v>
      </c>
    </row>
    <row r="22" spans="1:13">
      <c r="A22" s="57" t="s">
        <v>1104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2059</v>
      </c>
      <c r="K22" s="52">
        <v>3.6381662504459511</v>
      </c>
      <c r="L22" s="52">
        <v>-7.1134263229481243E-2</v>
      </c>
      <c r="M22" s="52">
        <v>-8.4141197365499965E-2</v>
      </c>
    </row>
    <row r="23" spans="1:13">
      <c r="A23" s="57" t="s">
        <v>1103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2128</v>
      </c>
      <c r="K23" s="52">
        <v>3.5094366682875151</v>
      </c>
      <c r="L23" s="52">
        <v>-6.949015381718604E-2</v>
      </c>
      <c r="M23" s="52">
        <v>-8.0036593808723189E-2</v>
      </c>
    </row>
    <row r="24" spans="1:13">
      <c r="A24" s="57" t="s">
        <v>1102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2129</v>
      </c>
      <c r="K24" s="52">
        <v>3.3711965590496513</v>
      </c>
      <c r="L24" s="52">
        <v>-6.7831562852084359E-2</v>
      </c>
      <c r="M24" s="52">
        <v>-7.8857651069716761E-2</v>
      </c>
    </row>
    <row r="25" spans="1:13">
      <c r="A25" s="57" t="s">
        <v>1101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2130</v>
      </c>
      <c r="K25" s="52">
        <v>3.3635233547009733</v>
      </c>
      <c r="L25" s="52">
        <v>-7.168383434937986E-2</v>
      </c>
      <c r="M25" s="52">
        <v>-7.3632331197634238E-2</v>
      </c>
    </row>
    <row r="26" spans="1:13">
      <c r="A26" s="57" t="s">
        <v>1100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2131</v>
      </c>
      <c r="K26" s="52">
        <v>3.524333229848593</v>
      </c>
      <c r="L26" s="52">
        <v>-5.6280561122244444E-2</v>
      </c>
      <c r="M26" s="52">
        <v>-6.2265825281009657E-2</v>
      </c>
    </row>
    <row r="27" spans="1:13">
      <c r="A27" s="57" t="s">
        <v>1099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2132</v>
      </c>
      <c r="K27" s="52">
        <v>3.5279913790126827</v>
      </c>
      <c r="L27" s="52">
        <v>-4.6747492649132139E-2</v>
      </c>
      <c r="M27" s="52">
        <v>-5.8115589972502102E-2</v>
      </c>
    </row>
    <row r="28" spans="1:13">
      <c r="A28" s="57" t="s">
        <v>1098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2133</v>
      </c>
      <c r="K28" s="52">
        <v>3.5415402858523013</v>
      </c>
      <c r="L28" s="52">
        <v>-4.0305010893246229E-2</v>
      </c>
      <c r="M28" s="52">
        <v>-5.1502145922746823E-2</v>
      </c>
    </row>
    <row r="29" spans="1:13">
      <c r="A29" s="57" t="s">
        <v>1097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2134</v>
      </c>
      <c r="K29" s="52">
        <v>3.6070335644902798</v>
      </c>
      <c r="L29" s="52">
        <v>-2.09277849740932E-2</v>
      </c>
      <c r="M29" s="52">
        <v>-5.0948271659109867E-2</v>
      </c>
    </row>
    <row r="30" spans="1:13">
      <c r="A30" s="57" t="s">
        <v>1096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2135</v>
      </c>
      <c r="K30" s="52">
        <v>3.7614899178890653</v>
      </c>
      <c r="L30" s="52">
        <v>8.8217784272335287E-3</v>
      </c>
      <c r="M30" s="52">
        <v>-4.0508910794930353E-2</v>
      </c>
    </row>
    <row r="31" spans="1:13">
      <c r="A31" s="57" t="s">
        <v>1095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2136</v>
      </c>
      <c r="K31" s="52">
        <v>4.0191006431108187</v>
      </c>
      <c r="L31" s="52">
        <v>1.6179934212754432E-3</v>
      </c>
      <c r="M31" s="52">
        <v>-5.3534570184334607E-2</v>
      </c>
    </row>
    <row r="32" spans="1:13">
      <c r="A32" s="57" t="s">
        <v>1094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2137</v>
      </c>
      <c r="K32" s="52">
        <v>3.983032531650756</v>
      </c>
      <c r="L32" s="52">
        <v>3.6861401131744742E-3</v>
      </c>
      <c r="M32" s="52">
        <v>-5.6467685299421144E-2</v>
      </c>
    </row>
    <row r="33" spans="1:13">
      <c r="A33" s="57" t="s">
        <v>1093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1362</v>
      </c>
      <c r="K33" s="52">
        <v>3.9259900944298129</v>
      </c>
      <c r="L33" s="52">
        <v>1.2594958049862992E-3</v>
      </c>
      <c r="M33" s="52">
        <v>-6.159882758946722E-2</v>
      </c>
    </row>
    <row r="34" spans="1:13">
      <c r="A34" s="57" t="s">
        <v>1092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1353</v>
      </c>
      <c r="K34" s="52">
        <v>4.0847936560825984</v>
      </c>
      <c r="L34" s="52">
        <v>-5.5087605569362763E-3</v>
      </c>
      <c r="M34" s="52">
        <v>-6.9452826787266497E-2</v>
      </c>
    </row>
    <row r="35" spans="1:13">
      <c r="A35" s="57" t="s">
        <v>1091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2138</v>
      </c>
      <c r="K35" s="52">
        <v>4.1775994217801928</v>
      </c>
      <c r="L35" s="52">
        <v>-3.4584035896549348E-2</v>
      </c>
      <c r="M35" s="52">
        <v>-8.1062670299727579E-2</v>
      </c>
    </row>
    <row r="36" spans="1:13">
      <c r="A36" s="57" t="s">
        <v>1090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2139</v>
      </c>
      <c r="K36" s="52">
        <v>4.148016417413297</v>
      </c>
      <c r="L36" s="52">
        <v>-4.5470289521833962E-2</v>
      </c>
      <c r="M36" s="52">
        <v>-9.8876196642464054E-2</v>
      </c>
    </row>
    <row r="37" spans="1:13">
      <c r="A37" s="57" t="s">
        <v>1089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2140</v>
      </c>
      <c r="K37" s="52">
        <v>4.2038564289353584</v>
      </c>
      <c r="L37" s="52">
        <v>-6.3507292726655895E-2</v>
      </c>
      <c r="M37" s="52">
        <v>-0.10328443583356406</v>
      </c>
    </row>
    <row r="38" spans="1:13">
      <c r="A38" s="57" t="s">
        <v>1088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2141</v>
      </c>
      <c r="K38" s="52">
        <v>4.2695900799133337</v>
      </c>
      <c r="L38" s="52">
        <v>-3.5440053009042738E-2</v>
      </c>
      <c r="M38" s="52">
        <v>-0.10040842549676465</v>
      </c>
    </row>
    <row r="39" spans="1:13">
      <c r="A39" s="57" t="s">
        <v>1087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2124</v>
      </c>
      <c r="K39" s="52">
        <v>4.4261416497663859</v>
      </c>
      <c r="L39" s="52">
        <v>6.586712130239758E-2</v>
      </c>
      <c r="M39" s="52">
        <v>-5.9361578641903612E-2</v>
      </c>
    </row>
    <row r="40" spans="1:13">
      <c r="A40" s="57" t="s">
        <v>1086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2168</v>
      </c>
      <c r="K40" s="52">
        <v>4.4605477201345645</v>
      </c>
      <c r="L40" s="52">
        <v>-1.5338887442506222E-2</v>
      </c>
      <c r="M40" s="52">
        <v>-8.0128653335197808E-2</v>
      </c>
    </row>
    <row r="41" spans="1:13">
      <c r="A41" s="57" t="s">
        <v>1085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2169</v>
      </c>
      <c r="K41" s="52">
        <v>4.6330821583913719</v>
      </c>
      <c r="L41" s="52">
        <v>-1.0663026598217495E-2</v>
      </c>
      <c r="M41" s="52">
        <v>-0.40378416257883676</v>
      </c>
    </row>
    <row r="42" spans="1:13">
      <c r="A42" s="57" t="s">
        <v>1084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2170</v>
      </c>
      <c r="K42" s="52">
        <v>4.865637647681913</v>
      </c>
      <c r="L42" s="52">
        <v>-9.0730630621831398E-3</v>
      </c>
      <c r="M42" s="52">
        <v>-0.40829582888692995</v>
      </c>
    </row>
    <row r="43" spans="1:13">
      <c r="A43" s="57" t="s">
        <v>1083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2171</v>
      </c>
      <c r="K43" s="52">
        <v>5.0433288743074103</v>
      </c>
      <c r="L43" s="52">
        <v>-2.6467103932503178E-2</v>
      </c>
      <c r="M43" s="52">
        <v>-0.41284867423372096</v>
      </c>
    </row>
    <row r="44" spans="1:13">
      <c r="A44" s="57" t="s">
        <v>1082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2172</v>
      </c>
      <c r="K44" s="52">
        <v>5.2691957625400834</v>
      </c>
      <c r="L44" s="52">
        <v>-4.4360660997914358E-2</v>
      </c>
      <c r="M44" s="52">
        <v>-0.41737983251118504</v>
      </c>
    </row>
    <row r="45" spans="1:13">
      <c r="A45" s="57" t="s">
        <v>1081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2173</v>
      </c>
      <c r="K45" s="52">
        <v>5.2828617967919316</v>
      </c>
      <c r="L45" s="52">
        <v>-5.0257974939577399E-2</v>
      </c>
      <c r="M45" s="52">
        <v>-0.41888730908590555</v>
      </c>
    </row>
    <row r="46" spans="1:13">
      <c r="A46" s="57" t="s">
        <v>1080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2174</v>
      </c>
      <c r="K46" s="52">
        <v>5.1093700858520483</v>
      </c>
      <c r="L46" s="52">
        <v>-5.6122158281579293E-2</v>
      </c>
      <c r="M46" s="52">
        <v>-0.41580502215657311</v>
      </c>
    </row>
    <row r="47" spans="1:13">
      <c r="A47" s="57" t="s">
        <v>1079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2175</v>
      </c>
      <c r="K47" s="52">
        <v>5.3111124683874795</v>
      </c>
      <c r="L47" s="52">
        <v>-4.8024490576867862E-2</v>
      </c>
      <c r="M47" s="52">
        <v>-0.42048964913089582</v>
      </c>
    </row>
    <row r="48" spans="1:13">
      <c r="A48" s="57" t="s">
        <v>1078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1321</v>
      </c>
      <c r="K48" s="52">
        <v>5.4885209099618528</v>
      </c>
      <c r="L48" s="52">
        <v>-4.4688952295521611E-2</v>
      </c>
      <c r="M48" s="52">
        <v>-0.41777716083657235</v>
      </c>
    </row>
    <row r="49" spans="1:13">
      <c r="A49" s="57" t="s">
        <v>1077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2176</v>
      </c>
      <c r="K49" s="52">
        <v>5.5236531126807122</v>
      </c>
      <c r="L49" s="52">
        <v>-2.2738284438763579E-2</v>
      </c>
      <c r="M49" s="52">
        <v>-0.42001738255340559</v>
      </c>
    </row>
    <row r="50" spans="1:13">
      <c r="A50" s="57" t="s">
        <v>1076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2177</v>
      </c>
      <c r="K50" s="52">
        <v>5.6988229374118644</v>
      </c>
      <c r="L50" s="52">
        <v>-1.4542003026059791E-2</v>
      </c>
      <c r="M50" s="52">
        <v>-0.42358969707963001</v>
      </c>
    </row>
    <row r="51" spans="1:13">
      <c r="A51" s="57" t="s">
        <v>1075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2178</v>
      </c>
      <c r="K51" s="52">
        <v>5.9211322841668146</v>
      </c>
      <c r="L51" s="52">
        <v>-2.9521266593961482E-3</v>
      </c>
      <c r="M51" s="52">
        <v>-0.42099083231721079</v>
      </c>
    </row>
    <row r="52" spans="1:13">
      <c r="A52" s="57" t="s">
        <v>1074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2179</v>
      </c>
      <c r="K52" s="52">
        <v>6.0179585777507629</v>
      </c>
      <c r="L52" s="52">
        <v>-6.6910147881809046E-3</v>
      </c>
      <c r="M52" s="52">
        <v>-0.4220949115842656</v>
      </c>
    </row>
    <row r="53" spans="1:13">
      <c r="A53" s="57" t="s">
        <v>1073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2180</v>
      </c>
      <c r="K53" s="52">
        <v>6.1447301092925137</v>
      </c>
      <c r="L53" s="52">
        <v>1.7628342281585718E-2</v>
      </c>
      <c r="M53" s="52">
        <v>-0.42300817303908889</v>
      </c>
    </row>
    <row r="54" spans="1:13">
      <c r="A54" s="57" t="s">
        <v>1072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2181</v>
      </c>
      <c r="K54" s="52">
        <v>6.065821353277923</v>
      </c>
      <c r="L54" s="52">
        <v>2.0922352959122037E-2</v>
      </c>
      <c r="M54" s="52">
        <v>-0.42549750685054588</v>
      </c>
    </row>
    <row r="55" spans="1:13">
      <c r="A55" s="57" t="s">
        <v>1071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2182</v>
      </c>
      <c r="K55" s="52">
        <v>6.2731164981925893</v>
      </c>
      <c r="L55" s="52">
        <v>2.3766786140979601E-2</v>
      </c>
      <c r="M55" s="52">
        <v>-0.42340675212132151</v>
      </c>
    </row>
    <row r="56" spans="1:13">
      <c r="A56" s="57" t="s">
        <v>1070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1387</v>
      </c>
      <c r="K56" s="52">
        <v>6.3259542973443885</v>
      </c>
      <c r="L56" s="52">
        <v>2.7713027713027527E-2</v>
      </c>
      <c r="M56" s="52">
        <v>-0.42570569492438182</v>
      </c>
    </row>
    <row r="57" spans="1:13">
      <c r="A57" s="57" t="s">
        <v>1069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2183</v>
      </c>
      <c r="K57" s="52">
        <v>6.3908023576250006</v>
      </c>
      <c r="L57" s="52">
        <v>1.0076743410076583E-2</v>
      </c>
      <c r="M57" s="52">
        <v>-0.42843737432414319</v>
      </c>
    </row>
    <row r="58" spans="1:13">
      <c r="A58" s="57" t="s">
        <v>1068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2184</v>
      </c>
      <c r="K58" s="52">
        <v>6.3490176375838479</v>
      </c>
      <c r="L58" s="52">
        <v>1.1439628923479717E-2</v>
      </c>
      <c r="M58" s="52">
        <v>-0.42811790876267342</v>
      </c>
    </row>
    <row r="59" spans="1:13">
      <c r="A59" s="57" t="s">
        <v>1067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2185</v>
      </c>
      <c r="K59" s="52">
        <v>6.1345845949416686</v>
      </c>
      <c r="L59" s="52">
        <v>8.7368251593289425E-3</v>
      </c>
      <c r="M59" s="52">
        <v>-0.43138416815742398</v>
      </c>
    </row>
    <row r="60" spans="1:13">
      <c r="A60" s="57" t="s">
        <v>1066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2186</v>
      </c>
      <c r="K60" s="52">
        <v>6.3628229400007639</v>
      </c>
      <c r="L60" s="52">
        <v>6.7199243677618092E-3</v>
      </c>
      <c r="M60" s="52">
        <v>-0.43428444048149806</v>
      </c>
    </row>
    <row r="61" spans="1:13">
      <c r="A61" s="57" t="s">
        <v>1065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1716</v>
      </c>
      <c r="K61" s="52">
        <v>6.8160570019205853</v>
      </c>
      <c r="L61" s="52">
        <v>3.8853995737375691E-3</v>
      </c>
      <c r="M61" s="52">
        <v>-0.43243604599340402</v>
      </c>
    </row>
    <row r="62" spans="1:13">
      <c r="A62" s="57" t="s">
        <v>1064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2165</v>
      </c>
      <c r="K62" s="52">
        <v>6.76445969677596</v>
      </c>
      <c r="L62" s="52">
        <v>2.9348753436344577E-2</v>
      </c>
      <c r="M62" s="52">
        <v>-0.42958500669344046</v>
      </c>
    </row>
    <row r="63" spans="1:13">
      <c r="A63" s="57" t="s">
        <v>359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2246</v>
      </c>
      <c r="K63" s="52">
        <v>6.714524439669411</v>
      </c>
      <c r="L63" s="52">
        <v>2.2323063118095732E-2</v>
      </c>
      <c r="M63" s="52">
        <v>-0.42967425256581881</v>
      </c>
    </row>
    <row r="64" spans="1:13">
      <c r="A64" s="57" t="s">
        <v>1063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2247</v>
      </c>
      <c r="K64" s="52">
        <v>6.8222295954038294</v>
      </c>
      <c r="L64" s="52">
        <v>1.9893209668054412E-2</v>
      </c>
      <c r="M64" s="52">
        <v>-0.42850290049085238</v>
      </c>
    </row>
    <row r="65" spans="1:13">
      <c r="A65" s="57" t="s">
        <v>1062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2248</v>
      </c>
      <c r="K65" s="52">
        <v>6.6903141872213183</v>
      </c>
      <c r="L65" s="52">
        <v>1.9223579203082153E-2</v>
      </c>
      <c r="M65" s="52">
        <v>-0.42685926389696349</v>
      </c>
    </row>
    <row r="66" spans="1:13">
      <c r="A66" s="57" t="s">
        <v>1061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2249</v>
      </c>
      <c r="K66" s="52">
        <v>6.6963894186943511</v>
      </c>
      <c r="L66" s="52">
        <v>1.672209116145118E-2</v>
      </c>
      <c r="M66" s="52">
        <v>-0.42192884314164247</v>
      </c>
    </row>
    <row r="67" spans="1:13">
      <c r="A67" s="57" t="s">
        <v>1060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2250</v>
      </c>
      <c r="K67" s="52">
        <v>6.6768106921676642</v>
      </c>
      <c r="L67" s="52">
        <v>2.5280952110220412E-2</v>
      </c>
      <c r="M67" s="52">
        <v>-0.4177107571147306</v>
      </c>
    </row>
    <row r="68" spans="1:13">
      <c r="A68" s="57" t="s">
        <v>1059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2251</v>
      </c>
      <c r="K68" s="52">
        <v>6.5485929880041009</v>
      </c>
      <c r="L68" s="52">
        <v>3.5296224944596499E-2</v>
      </c>
      <c r="M68" s="52">
        <v>-0.42064591057310052</v>
      </c>
    </row>
    <row r="69" spans="1:13">
      <c r="A69" s="57" t="s">
        <v>1058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2252</v>
      </c>
      <c r="K69" s="52">
        <v>6.774197659066659</v>
      </c>
      <c r="L69" s="52">
        <v>3.2184351292222857E-2</v>
      </c>
      <c r="M69" s="52">
        <v>-0.42304464285714283</v>
      </c>
    </row>
    <row r="70" spans="1:13">
      <c r="A70" s="57" t="s">
        <v>1057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2253</v>
      </c>
      <c r="K70" s="52">
        <v>6.9668026175313962</v>
      </c>
      <c r="L70" s="52">
        <v>3.2407982940146907E-2</v>
      </c>
      <c r="M70" s="52">
        <v>-0.42156300412260261</v>
      </c>
    </row>
    <row r="71" spans="1:13">
      <c r="A71" s="57" t="s">
        <v>1056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1385</v>
      </c>
      <c r="K71" s="52">
        <v>6.8819912441554312</v>
      </c>
      <c r="L71" s="52">
        <v>3.3293709377456349E-2</v>
      </c>
      <c r="M71" s="52">
        <v>-0.42320941260680889</v>
      </c>
    </row>
    <row r="72" spans="1:13">
      <c r="A72" s="57" t="s">
        <v>1055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2254</v>
      </c>
      <c r="K72" s="52">
        <v>6.8407465843795681</v>
      </c>
      <c r="L72" s="52">
        <v>5.0693821660350302E-2</v>
      </c>
      <c r="M72" s="52">
        <v>-0.42071748878923765</v>
      </c>
    </row>
    <row r="73" spans="1:13">
      <c r="A73" s="57" t="s">
        <v>1054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2255</v>
      </c>
      <c r="K73" s="52">
        <v>6.994346841750346</v>
      </c>
      <c r="L73" s="52">
        <v>0.10457198248755262</v>
      </c>
      <c r="M73" s="52">
        <v>-0.41246991508105901</v>
      </c>
    </row>
    <row r="74" spans="1:13">
      <c r="A74" s="57" t="s">
        <v>1053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2256</v>
      </c>
      <c r="K74" s="52">
        <v>7.1342522150809913</v>
      </c>
      <c r="L74" s="52">
        <v>0.10546134010683694</v>
      </c>
      <c r="M74" s="52">
        <v>-0.40710507114191907</v>
      </c>
    </row>
    <row r="75" spans="1:13">
      <c r="A75" s="57" t="s">
        <v>1052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2257</v>
      </c>
      <c r="K75" s="52">
        <v>7.0449101409294066</v>
      </c>
      <c r="L75" s="52">
        <v>0.11659815005138752</v>
      </c>
      <c r="M75" s="52">
        <v>-0.3936324167872649</v>
      </c>
    </row>
    <row r="76" spans="1:13">
      <c r="A76" s="57" t="s">
        <v>1051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1726</v>
      </c>
      <c r="K76" s="52">
        <v>6.8268086413762203</v>
      </c>
      <c r="L76" s="52">
        <v>0.12189128892635748</v>
      </c>
      <c r="M76" s="52">
        <v>-0.38884465883014097</v>
      </c>
    </row>
    <row r="77" spans="1:13">
      <c r="A77" s="57" t="s">
        <v>1050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2258</v>
      </c>
      <c r="K77" s="52">
        <v>6.741865164569627</v>
      </c>
      <c r="L77" s="52">
        <v>0.12474168508713324</v>
      </c>
      <c r="M77" s="52">
        <v>-0.40039868341755136</v>
      </c>
    </row>
    <row r="78" spans="1:13">
      <c r="A78" s="57" t="s">
        <v>1049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2259</v>
      </c>
      <c r="K78" s="52">
        <v>6.4548373220467532</v>
      </c>
      <c r="L78" s="52">
        <v>0.13062754954880718</v>
      </c>
      <c r="M78" s="52">
        <v>-0.39672260520390867</v>
      </c>
    </row>
    <row r="79" spans="1:13">
      <c r="A79" s="57" t="s">
        <v>1048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2260</v>
      </c>
      <c r="K79" s="52">
        <v>6.087668535210879</v>
      </c>
      <c r="L79" s="52">
        <v>0.13259460072361429</v>
      </c>
      <c r="M79" s="52">
        <v>-0.39549500735351129</v>
      </c>
    </row>
    <row r="80" spans="1:13">
      <c r="A80" s="57" t="s">
        <v>1047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2261</v>
      </c>
      <c r="K80" s="52">
        <v>6.0625229499796376</v>
      </c>
      <c r="L80" s="52">
        <v>0.13530194969397336</v>
      </c>
      <c r="M80" s="52">
        <v>-0.39489587207140209</v>
      </c>
    </row>
    <row r="81" spans="1:13">
      <c r="A81" s="57" t="s">
        <v>1046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1377</v>
      </c>
      <c r="K81" s="52">
        <v>5.9832149246108992</v>
      </c>
      <c r="L81" s="52">
        <v>0.14571301183082253</v>
      </c>
      <c r="M81" s="52">
        <v>-0.38637207575194954</v>
      </c>
    </row>
    <row r="82" spans="1:13">
      <c r="A82" s="57" t="s">
        <v>1045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2262</v>
      </c>
      <c r="K82" s="52">
        <v>5.7222263288634982</v>
      </c>
      <c r="L82" s="52">
        <v>0.13060334632510995</v>
      </c>
      <c r="M82" s="52">
        <v>-0.38314718926324098</v>
      </c>
    </row>
    <row r="83" spans="1:13">
      <c r="A83" s="57" t="s">
        <v>1044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2294</v>
      </c>
      <c r="K83" s="52">
        <v>5.6179800818300336</v>
      </c>
      <c r="L83" s="52">
        <v>0.13294635256955911</v>
      </c>
      <c r="M83" s="52">
        <v>-0.3829424059451928</v>
      </c>
    </row>
    <row r="84" spans="1:13">
      <c r="A84" s="57" t="s">
        <v>1043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2295</v>
      </c>
      <c r="K84" s="52">
        <v>5.3216288925776416</v>
      </c>
      <c r="L84" s="52">
        <v>0.13166825197140297</v>
      </c>
      <c r="M84" s="52">
        <v>-0.38467951092997399</v>
      </c>
    </row>
    <row r="85" spans="1:13">
      <c r="A85" s="57" t="s">
        <v>1042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2296</v>
      </c>
      <c r="K85" s="52">
        <v>5.0444093188863626</v>
      </c>
      <c r="L85" s="52">
        <v>0.12723518522285748</v>
      </c>
      <c r="M85" s="52">
        <v>-0.37942570393086139</v>
      </c>
    </row>
    <row r="86" spans="1:13">
      <c r="A86" s="57" t="s">
        <v>1041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2297</v>
      </c>
      <c r="K86" s="52">
        <v>5.1115897118676941</v>
      </c>
      <c r="L86" s="52">
        <v>0.14950162001852041</v>
      </c>
      <c r="M86" s="52">
        <v>-0.37601311782618874</v>
      </c>
    </row>
    <row r="87" spans="1:13">
      <c r="A87" s="57" t="s">
        <v>1040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2298</v>
      </c>
      <c r="K87" s="52">
        <v>5.3841825495112126</v>
      </c>
      <c r="L87" s="52">
        <v>0.15960616445451858</v>
      </c>
      <c r="M87" s="52">
        <v>-0.37381377431175433</v>
      </c>
    </row>
    <row r="88" spans="1:13">
      <c r="A88" s="57" t="s">
        <v>1039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2299</v>
      </c>
      <c r="K88" s="52">
        <v>5.2866962490922775</v>
      </c>
      <c r="L88" s="52">
        <v>0.14642853425755353</v>
      </c>
      <c r="M88" s="52">
        <v>-0.37747063540733061</v>
      </c>
    </row>
    <row r="89" spans="1:13">
      <c r="A89" s="57" t="s">
        <v>1038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2300</v>
      </c>
      <c r="K89" s="52">
        <v>5.050156243256116</v>
      </c>
      <c r="L89" s="52">
        <v>0.16113581936366739</v>
      </c>
      <c r="M89" s="52">
        <v>-0.38133295943166945</v>
      </c>
    </row>
    <row r="90" spans="1:13">
      <c r="A90" s="57" t="s">
        <v>1037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2301</v>
      </c>
      <c r="K90" s="52">
        <v>4.8560750964151138</v>
      </c>
      <c r="L90" s="52">
        <v>0.15906148029212219</v>
      </c>
      <c r="M90" s="52">
        <v>-0.38124181784178046</v>
      </c>
    </row>
    <row r="91" spans="1:13">
      <c r="A91" s="57" t="s">
        <v>1036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2302</v>
      </c>
      <c r="K91" s="52">
        <v>4.7788847657103108</v>
      </c>
      <c r="L91" s="52">
        <v>0.13099193360071126</v>
      </c>
      <c r="M91" s="52">
        <v>-0.38906075548939345</v>
      </c>
    </row>
    <row r="92" spans="1:13">
      <c r="A92" s="57" t="s">
        <v>1035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2303</v>
      </c>
      <c r="K92" s="52">
        <v>4.7591629832881104</v>
      </c>
      <c r="L92" s="52">
        <v>0.12177602190846049</v>
      </c>
      <c r="M92" s="52">
        <v>-0.39164963774846728</v>
      </c>
    </row>
    <row r="93" spans="1:13">
      <c r="A93" s="57" t="s">
        <v>1034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2304</v>
      </c>
      <c r="K93" s="52">
        <v>4.6778780023819042</v>
      </c>
      <c r="L93" s="52">
        <v>0.11262909652760822</v>
      </c>
      <c r="M93" s="52">
        <v>-0.39276773296244782</v>
      </c>
    </row>
    <row r="94" spans="1:13">
      <c r="A94" s="57" t="s">
        <v>1033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2305</v>
      </c>
      <c r="K94" s="52">
        <v>4.4977428582674115</v>
      </c>
      <c r="L94" s="52">
        <v>0.11737750059079177</v>
      </c>
      <c r="M94" s="52">
        <v>-0.38770065989610136</v>
      </c>
    </row>
    <row r="95" spans="1:13">
      <c r="A95" s="57" t="s">
        <v>1032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2306</v>
      </c>
      <c r="K95" s="52">
        <v>4.3631836547476217</v>
      </c>
      <c r="L95" s="52">
        <v>9.6041832810086714E-2</v>
      </c>
      <c r="M95" s="52">
        <v>-0.39723476560681537</v>
      </c>
    </row>
    <row r="96" spans="1:13">
      <c r="A96" s="57" t="s">
        <v>1031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2307</v>
      </c>
      <c r="K96" s="52">
        <v>4.3759169430656719</v>
      </c>
      <c r="L96" s="52">
        <v>9.4741329652847206E-2</v>
      </c>
      <c r="M96" s="52">
        <v>-0.39493747385058808</v>
      </c>
    </row>
    <row r="97" spans="1:13">
      <c r="A97" s="57" t="s">
        <v>1030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2308</v>
      </c>
      <c r="K97" s="52">
        <v>4.3185741202420269</v>
      </c>
      <c r="L97" s="52">
        <v>9.4314338514682294E-2</v>
      </c>
      <c r="M97" s="52">
        <v>-0.39417313321871661</v>
      </c>
    </row>
    <row r="98" spans="1:13">
      <c r="A98" s="57" t="s">
        <v>1029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2309</v>
      </c>
      <c r="K98" s="52">
        <v>4.3598611596811194</v>
      </c>
      <c r="L98" s="52">
        <v>8.5768504680248547E-2</v>
      </c>
      <c r="M98" s="52">
        <v>-0.38405830958276876</v>
      </c>
    </row>
    <row r="99" spans="1:13">
      <c r="A99" s="57" t="s">
        <v>1028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1376</v>
      </c>
      <c r="K99" s="52">
        <v>4.4673592692738664</v>
      </c>
      <c r="L99" s="52">
        <v>8.7537045580726058E-2</v>
      </c>
      <c r="M99" s="52">
        <v>-0.37842341179507633</v>
      </c>
    </row>
    <row r="100" spans="1:13">
      <c r="A100" s="57" t="s">
        <v>1027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2310</v>
      </c>
      <c r="K100" s="52">
        <v>4.6353593754604381</v>
      </c>
      <c r="L100" s="52">
        <v>8.9669798804376866E-2</v>
      </c>
      <c r="M100" s="52">
        <v>-0.37695670568326045</v>
      </c>
    </row>
    <row r="101" spans="1:13">
      <c r="A101" s="57" t="s">
        <v>1026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2311</v>
      </c>
      <c r="K101" s="52">
        <v>4.5554059725745022</v>
      </c>
      <c r="L101" s="52">
        <v>7.197686645636181E-2</v>
      </c>
      <c r="M101" s="52">
        <v>-0.3786054882894675</v>
      </c>
    </row>
    <row r="102" spans="1:13">
      <c r="A102" s="57" t="s">
        <v>1025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2312</v>
      </c>
      <c r="K102" s="52">
        <v>4.4694915341484851</v>
      </c>
      <c r="L102" s="52">
        <v>7.5322151668907766E-2</v>
      </c>
      <c r="M102" s="52">
        <v>-0.37549870922318707</v>
      </c>
    </row>
    <row r="103" spans="1:13">
      <c r="A103" s="57" t="s">
        <v>1024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2291</v>
      </c>
      <c r="K103" s="52">
        <v>4.4226410184018015</v>
      </c>
      <c r="L103" s="52">
        <v>6.7547191979321575E-2</v>
      </c>
      <c r="M103" s="52">
        <v>-0.38028301443279589</v>
      </c>
    </row>
    <row r="104" spans="1:13">
      <c r="A104" s="57" t="s">
        <v>357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1323</v>
      </c>
      <c r="K104" s="52">
        <v>4.3110960022062894</v>
      </c>
      <c r="L104" s="52">
        <v>5.2709862441063349E-2</v>
      </c>
      <c r="M104" s="52">
        <v>-0.38435605085102897</v>
      </c>
    </row>
    <row r="105" spans="1:13">
      <c r="A105" s="57" t="s">
        <v>1023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2354</v>
      </c>
      <c r="K105" s="52">
        <v>4.3345366867389457</v>
      </c>
      <c r="L105" s="52">
        <v>4.5214726306397335E-2</v>
      </c>
      <c r="M105" s="52">
        <v>-0.38461538461538458</v>
      </c>
    </row>
    <row r="106" spans="1:13">
      <c r="A106" s="57" t="s">
        <v>1022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2355</v>
      </c>
      <c r="K106" s="52">
        <v>4.1867726338130966</v>
      </c>
      <c r="L106" s="52">
        <v>5.6911241787575229E-2</v>
      </c>
      <c r="M106" s="52">
        <v>-0.38082567516879218</v>
      </c>
    </row>
    <row r="107" spans="1:13">
      <c r="A107" s="57" t="s">
        <v>1021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2356</v>
      </c>
      <c r="K107" s="52">
        <v>4.0315684516152333</v>
      </c>
      <c r="L107" s="52">
        <v>5.9419587679833796E-2</v>
      </c>
      <c r="M107" s="52">
        <v>-0.37955793326763332</v>
      </c>
    </row>
    <row r="108" spans="1:13">
      <c r="A108" s="57" t="s">
        <v>1020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2357</v>
      </c>
      <c r="K108" s="52">
        <v>3.8215193380417363</v>
      </c>
      <c r="L108" s="52">
        <v>6.3964358168582924E-2</v>
      </c>
      <c r="M108" s="52">
        <v>-0.38025920360631116</v>
      </c>
    </row>
    <row r="109" spans="1:13">
      <c r="A109" s="57" t="s">
        <v>1019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2358</v>
      </c>
      <c r="K109" s="52">
        <v>3.6650884095674039</v>
      </c>
      <c r="L109" s="52">
        <v>6.5780236611808318E-2</v>
      </c>
      <c r="M109" s="52">
        <v>-0.38359884780436193</v>
      </c>
    </row>
    <row r="110" spans="1:13">
      <c r="A110" s="57" t="s">
        <v>1018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2359</v>
      </c>
      <c r="K110" s="52">
        <v>3.7240350713970614</v>
      </c>
      <c r="L110" s="52">
        <v>7.9935163966496026E-2</v>
      </c>
      <c r="M110" s="52">
        <v>-0.38276949136592475</v>
      </c>
    </row>
    <row r="111" spans="1:13">
      <c r="A111" s="57" t="s">
        <v>1017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1611</v>
      </c>
      <c r="K111" s="52">
        <v>3.761708367322683</v>
      </c>
      <c r="L111" s="52">
        <v>8.654145854145856E-2</v>
      </c>
      <c r="M111" s="52">
        <v>-0.38075023518344309</v>
      </c>
    </row>
    <row r="112" spans="1:13">
      <c r="A112" s="57" t="s">
        <v>1016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1600</v>
      </c>
      <c r="K112" s="52">
        <v>3.670315499442756</v>
      </c>
      <c r="L112" s="52">
        <v>9.1162567101994885E-2</v>
      </c>
      <c r="M112" s="52">
        <v>-0.37848924933987182</v>
      </c>
    </row>
    <row r="113" spans="1:13">
      <c r="A113" s="57" t="s">
        <v>1015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2360</v>
      </c>
      <c r="K113" s="52">
        <v>3.5694400060267908</v>
      </c>
      <c r="L113" s="52">
        <v>0.10329559239789732</v>
      </c>
      <c r="M113" s="52">
        <v>-0.36652037019368389</v>
      </c>
    </row>
    <row r="114" spans="1:13">
      <c r="A114" s="57" t="s">
        <v>1014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2361</v>
      </c>
      <c r="K114" s="52">
        <v>3.6277773838206393</v>
      </c>
      <c r="L114" s="52">
        <v>0.1111637451419909</v>
      </c>
      <c r="M114" s="52">
        <v>-0.36654431043523861</v>
      </c>
    </row>
    <row r="115" spans="1:13">
      <c r="A115" s="57" t="s">
        <v>1013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2362</v>
      </c>
      <c r="K115" s="52">
        <v>3.8115533755977618</v>
      </c>
      <c r="L115" s="52">
        <v>0.11552124111932738</v>
      </c>
      <c r="M115" s="52">
        <v>-0.36783910018110766</v>
      </c>
    </row>
    <row r="116" spans="1:13">
      <c r="A116" s="57" t="s">
        <v>1012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2363</v>
      </c>
      <c r="K116" s="52">
        <v>3.8045375353400406</v>
      </c>
      <c r="L116" s="52">
        <v>0.13207330811941742</v>
      </c>
      <c r="M116" s="52">
        <v>-0.35582682447649616</v>
      </c>
    </row>
    <row r="117" spans="1:13">
      <c r="A117" s="57" t="s">
        <v>1011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2364</v>
      </c>
      <c r="K117" s="52">
        <v>4.0787884322158439</v>
      </c>
      <c r="L117" s="52">
        <v>0.13820212284320132</v>
      </c>
      <c r="M117" s="52">
        <v>-0.35240516042396042</v>
      </c>
    </row>
    <row r="118" spans="1:13">
      <c r="A118" s="57" t="s">
        <v>1010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1390</v>
      </c>
      <c r="K118" s="52">
        <v>4.0455585155105886</v>
      </c>
      <c r="L118" s="52">
        <v>0.1451747716538605</v>
      </c>
      <c r="M118" s="52">
        <v>-0.34576320371445146</v>
      </c>
    </row>
    <row r="119" spans="1:13">
      <c r="A119" s="57" t="s">
        <v>1009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2365</v>
      </c>
      <c r="K119" s="52">
        <v>3.9049137072286886</v>
      </c>
      <c r="L119" s="52">
        <v>0.12776552734316859</v>
      </c>
      <c r="M119" s="52">
        <v>-0.34746539333429804</v>
      </c>
    </row>
    <row r="120" spans="1:13">
      <c r="A120" s="57" t="s">
        <v>1008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2366</v>
      </c>
      <c r="K120" s="52">
        <v>3.786818193725602</v>
      </c>
      <c r="L120" s="52">
        <v>0.1214720678832506</v>
      </c>
      <c r="M120" s="52">
        <v>-0.34685813415574407</v>
      </c>
    </row>
    <row r="121" spans="1:13">
      <c r="A121" s="57" t="s">
        <v>1007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2367</v>
      </c>
      <c r="K121" s="52">
        <v>3.7340008650908052</v>
      </c>
      <c r="L121" s="52">
        <v>0.10957393483709255</v>
      </c>
      <c r="M121" s="52">
        <v>-0.35566318212333359</v>
      </c>
    </row>
    <row r="122" spans="1:13">
      <c r="A122" s="57" t="s">
        <v>1006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2368</v>
      </c>
      <c r="K122" s="52">
        <v>3.7326306752986502</v>
      </c>
      <c r="L122" s="52">
        <v>0.10598969830757898</v>
      </c>
      <c r="M122" s="52">
        <v>-0.35292424315117787</v>
      </c>
    </row>
    <row r="123" spans="1:13">
      <c r="A123" s="57" t="s">
        <v>1005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2369</v>
      </c>
      <c r="K123" s="52">
        <v>3.5837224918493975</v>
      </c>
      <c r="L123" s="52">
        <v>0.10727677525193346</v>
      </c>
      <c r="M123" s="52">
        <v>-0.35657208478874591</v>
      </c>
    </row>
    <row r="124" spans="1:13">
      <c r="A124" s="57" t="s">
        <v>1004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2351</v>
      </c>
      <c r="K124" s="52">
        <v>3.6861195956484218</v>
      </c>
      <c r="L124" s="52">
        <v>0.10732135489245098</v>
      </c>
      <c r="M124" s="52">
        <v>-0.36768749407414436</v>
      </c>
    </row>
    <row r="125" spans="1:13">
      <c r="A125" s="57" t="s">
        <v>356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2410</v>
      </c>
      <c r="K125" s="52">
        <v>3.5472529428614799</v>
      </c>
      <c r="L125" s="52">
        <v>0.10213221067369305</v>
      </c>
      <c r="M125" s="52">
        <v>-0.37205993930197279</v>
      </c>
    </row>
    <row r="126" spans="1:13">
      <c r="A126" s="57" t="s">
        <v>1003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2411</v>
      </c>
      <c r="K126" s="52">
        <v>3.3351363385380557</v>
      </c>
      <c r="L126" s="52">
        <v>9.3387358811697574E-2</v>
      </c>
      <c r="M126" s="52">
        <v>-0.37950842828891607</v>
      </c>
    </row>
    <row r="127" spans="1:13">
      <c r="A127" s="57" t="s">
        <v>1002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2412</v>
      </c>
      <c r="K127" s="52">
        <v>3.2576724880397014</v>
      </c>
      <c r="L127" s="52">
        <v>9.9946651147000409E-2</v>
      </c>
      <c r="M127" s="52">
        <v>-0.37596917438090316</v>
      </c>
    </row>
    <row r="128" spans="1:13">
      <c r="A128" s="57" t="s">
        <v>1001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2413</v>
      </c>
      <c r="K128" s="52">
        <v>3.2456132826871968</v>
      </c>
      <c r="L128" s="52">
        <v>7.9552131555576056E-2</v>
      </c>
      <c r="M128" s="52">
        <v>-0.37660631944969392</v>
      </c>
    </row>
    <row r="129" spans="1:13">
      <c r="A129" s="57" t="s">
        <v>1000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2414</v>
      </c>
      <c r="K129" s="52">
        <v>3.2680627734950392</v>
      </c>
      <c r="L129" s="52">
        <v>7.1129562691160775E-2</v>
      </c>
      <c r="M129" s="52">
        <v>-0.38210052157420582</v>
      </c>
    </row>
    <row r="130" spans="1:13">
      <c r="A130" s="57" t="s">
        <v>999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2415</v>
      </c>
      <c r="K130" s="52">
        <v>3.1331048897773064</v>
      </c>
      <c r="L130" s="52">
        <v>7.1491118578972612E-2</v>
      </c>
      <c r="M130" s="52">
        <v>-0.38593668669852832</v>
      </c>
    </row>
    <row r="131" spans="1:13">
      <c r="A131" s="57" t="s">
        <v>998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2416</v>
      </c>
      <c r="K131" s="52">
        <v>3.0957372671608283</v>
      </c>
      <c r="L131" s="52">
        <v>5.6314138705428674E-2</v>
      </c>
      <c r="M131" s="52">
        <v>-0.38332342095872485</v>
      </c>
    </row>
    <row r="132" spans="1:13">
      <c r="A132" s="57" t="s">
        <v>997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2417</v>
      </c>
      <c r="K132" s="52">
        <v>3.1771349490872796</v>
      </c>
      <c r="L132" s="52">
        <v>7.1060626073173871E-2</v>
      </c>
      <c r="M132" s="52">
        <v>-0.37856904523571189</v>
      </c>
    </row>
    <row r="133" spans="1:13">
      <c r="A133" s="57" t="s">
        <v>996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2418</v>
      </c>
      <c r="K133" s="52">
        <v>3.1450102144739871</v>
      </c>
      <c r="L133" s="52">
        <v>9.8610680569254816E-2</v>
      </c>
      <c r="M133" s="52">
        <v>-0.36444047619047615</v>
      </c>
    </row>
    <row r="134" spans="1:13">
      <c r="A134" s="57" t="s">
        <v>995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2419</v>
      </c>
      <c r="K134" s="52">
        <v>3.0628522033170409</v>
      </c>
      <c r="L134" s="52">
        <v>0.10243274024010018</v>
      </c>
      <c r="M134" s="52">
        <v>-0.36786201062179824</v>
      </c>
    </row>
    <row r="135" spans="1:13">
      <c r="A135" s="57" t="s">
        <v>994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2420</v>
      </c>
      <c r="K135" s="52">
        <v>2.972955991550025</v>
      </c>
      <c r="L135" s="52">
        <v>0.12594665374034819</v>
      </c>
      <c r="M135" s="52">
        <v>-0.35720258171193431</v>
      </c>
    </row>
    <row r="136" spans="1:13">
      <c r="A136" s="57" t="s">
        <v>993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2421</v>
      </c>
      <c r="K136" s="52">
        <v>3.0025126299357687</v>
      </c>
      <c r="L136" s="52">
        <v>0.11741550156101188</v>
      </c>
      <c r="M136" s="52">
        <v>-0.36099760462167108</v>
      </c>
    </row>
    <row r="137" spans="1:13">
      <c r="A137" s="57" t="s">
        <v>992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2422</v>
      </c>
      <c r="K137" s="52">
        <v>3.0174322062644112</v>
      </c>
      <c r="L137" s="52">
        <v>0.11965276194817998</v>
      </c>
      <c r="M137" s="52">
        <v>-0.35908898404780953</v>
      </c>
    </row>
    <row r="138" spans="1:13">
      <c r="A138" s="57" t="s">
        <v>991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2423</v>
      </c>
      <c r="K138" s="52">
        <v>3.06857152420229</v>
      </c>
      <c r="L138" s="52">
        <v>0.13026528891961786</v>
      </c>
      <c r="M138" s="52">
        <v>-0.36193924905076647</v>
      </c>
    </row>
    <row r="139" spans="1:13">
      <c r="A139" s="57" t="s">
        <v>990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2424</v>
      </c>
      <c r="K139" s="52">
        <v>3.0943702600478025</v>
      </c>
      <c r="L139" s="52">
        <v>0.14789189810601355</v>
      </c>
      <c r="M139" s="52">
        <v>-0.35688294504040452</v>
      </c>
    </row>
    <row r="140" spans="1:13">
      <c r="A140" s="57" t="s">
        <v>989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1351</v>
      </c>
      <c r="K140" s="52">
        <v>3.150883120589306</v>
      </c>
      <c r="L140" s="52">
        <v>0.14705893570199957</v>
      </c>
      <c r="M140" s="52">
        <v>-0.35785241248817412</v>
      </c>
    </row>
    <row r="141" spans="1:13">
      <c r="A141" s="57" t="s">
        <v>988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2425</v>
      </c>
      <c r="K141" s="52">
        <v>3.2896894341207039</v>
      </c>
      <c r="L141" s="52">
        <v>0.14371581266147659</v>
      </c>
      <c r="M141" s="52">
        <v>-0.35314437136232446</v>
      </c>
    </row>
    <row r="142" spans="1:13">
      <c r="A142" s="57" t="s">
        <v>987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2426</v>
      </c>
      <c r="K142" s="52">
        <v>3.4439530250753654</v>
      </c>
      <c r="L142" s="52">
        <v>0.14773029692430528</v>
      </c>
      <c r="M142" s="52">
        <v>-0.35255712731229605</v>
      </c>
    </row>
    <row r="143" spans="1:13">
      <c r="A143" s="57" t="s">
        <v>986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2504</v>
      </c>
      <c r="K143" s="52">
        <v>3.4850235826898954</v>
      </c>
      <c r="L143" s="52">
        <v>0.14961973589617461</v>
      </c>
      <c r="M143" s="52">
        <v>-0.35707908462948179</v>
      </c>
    </row>
    <row r="144" spans="1:13">
      <c r="A144" s="57" t="s">
        <v>985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2557</v>
      </c>
      <c r="K144" s="52">
        <v>3.4552815672904114</v>
      </c>
      <c r="L144" s="52">
        <v>0.15772433460076041</v>
      </c>
      <c r="M144" s="52">
        <v>-0.35797081045567603</v>
      </c>
    </row>
    <row r="145" spans="1:13">
      <c r="A145" s="57" t="s">
        <v>984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2558</v>
      </c>
      <c r="K145" s="52">
        <v>3.5007857161028495</v>
      </c>
      <c r="L145" s="52">
        <v>0.15921822198498958</v>
      </c>
      <c r="M145" s="52">
        <v>-0.34834643438849944</v>
      </c>
    </row>
    <row r="146" spans="1:13">
      <c r="A146" s="57" t="s">
        <v>983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2518</v>
      </c>
      <c r="K146" s="52">
        <v>3.4382732601992787</v>
      </c>
      <c r="L146" s="52">
        <v>0.16408843346221347</v>
      </c>
      <c r="M146" s="52">
        <v>-0.34949619187284164</v>
      </c>
    </row>
    <row r="147" spans="1:13">
      <c r="A147" s="57" t="s">
        <v>982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2500</v>
      </c>
      <c r="K147" s="52">
        <v>3.432253197464556</v>
      </c>
      <c r="L147" s="52">
        <v>0.15645438408307766</v>
      </c>
      <c r="M147" s="52">
        <v>-0.34793704806465331</v>
      </c>
    </row>
    <row r="148" spans="1:13">
      <c r="A148" s="57" t="s">
        <v>981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2508</v>
      </c>
      <c r="K148" s="52">
        <v>3.4915313567439794</v>
      </c>
      <c r="L148" s="52">
        <v>0.15509810658115741</v>
      </c>
      <c r="M148" s="52">
        <v>-0.33651086020476506</v>
      </c>
    </row>
    <row r="149" spans="1:13">
      <c r="A149" s="57" t="s">
        <v>980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1391</v>
      </c>
      <c r="K149" s="52">
        <v>3.5859261164649734</v>
      </c>
      <c r="L149" s="52">
        <v>0.14700312461417187</v>
      </c>
      <c r="M149" s="52">
        <v>-0.33604167662381113</v>
      </c>
    </row>
    <row r="150" spans="1:13">
      <c r="A150" s="57" t="s">
        <v>979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2544</v>
      </c>
      <c r="K150" s="52">
        <v>3.6599870466072959</v>
      </c>
      <c r="L150" s="52">
        <v>0.15284166137315069</v>
      </c>
      <c r="M150" s="52">
        <v>-0.34494673879369919</v>
      </c>
    </row>
    <row r="151" spans="1:13">
      <c r="A151" s="57" t="s">
        <v>978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1474</v>
      </c>
      <c r="K151" s="52">
        <v>3.6244231894700008</v>
      </c>
      <c r="L151" s="52">
        <v>0.17380571980950599</v>
      </c>
      <c r="M151" s="52">
        <v>-0.34374553592686063</v>
      </c>
    </row>
    <row r="152" spans="1:13">
      <c r="A152" s="57" t="s">
        <v>977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2516</v>
      </c>
      <c r="K152" s="52">
        <v>3.5940158152150028</v>
      </c>
      <c r="L152" s="52">
        <v>0.1812020534117782</v>
      </c>
      <c r="M152" s="52">
        <v>-0.34396052756428508</v>
      </c>
    </row>
    <row r="153" spans="1:13">
      <c r="A153" s="57" t="s">
        <v>976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2531</v>
      </c>
      <c r="K153" s="52">
        <v>3.6465400971272581</v>
      </c>
      <c r="L153" s="52">
        <v>0.19871021226551489</v>
      </c>
      <c r="M153" s="52">
        <v>-0.33989429776745517</v>
      </c>
    </row>
    <row r="154" spans="1:13">
      <c r="A154" s="57" t="s">
        <v>975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2562</v>
      </c>
      <c r="K154" s="52">
        <v>3.7224082164570946</v>
      </c>
      <c r="L154" s="52">
        <v>0.20440877123590306</v>
      </c>
      <c r="M154" s="52">
        <v>-0.33787116971824305</v>
      </c>
    </row>
    <row r="155" spans="1:13">
      <c r="A155" s="57" t="s">
        <v>974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2563</v>
      </c>
      <c r="K155" s="52">
        <v>3.6177573388428224</v>
      </c>
      <c r="L155" s="52">
        <v>0.19907891942362621</v>
      </c>
      <c r="M155" s="52">
        <v>-0.3451578490791648</v>
      </c>
    </row>
    <row r="156" spans="1:13">
      <c r="A156" s="57" t="s">
        <v>973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2540</v>
      </c>
      <c r="K156" s="52">
        <v>3.5329142072428468</v>
      </c>
      <c r="L156" s="52">
        <v>0.19655371769945118</v>
      </c>
      <c r="M156" s="52">
        <v>-0.34717615733171392</v>
      </c>
    </row>
    <row r="157" spans="1:13">
      <c r="A157" s="57" t="s">
        <v>972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2556</v>
      </c>
      <c r="K157" s="52">
        <v>3.4855661930200927</v>
      </c>
      <c r="L157" s="52">
        <v>0.19478456108304565</v>
      </c>
      <c r="M157" s="52">
        <v>-0.34601525574430247</v>
      </c>
    </row>
    <row r="158" spans="1:13">
      <c r="A158" s="57" t="s">
        <v>971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2564</v>
      </c>
      <c r="K158" s="52">
        <v>3.4999911838636395</v>
      </c>
      <c r="L158" s="52">
        <v>0.19353025250119105</v>
      </c>
      <c r="M158" s="52">
        <v>-0.34619891263592051</v>
      </c>
    </row>
    <row r="159" spans="1:13">
      <c r="A159" s="57" t="s">
        <v>970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2565</v>
      </c>
      <c r="K159" s="52">
        <v>3.4661732172188318</v>
      </c>
      <c r="L159" s="52">
        <v>0.18266350415316146</v>
      </c>
      <c r="M159" s="52">
        <v>-0.34687280393534781</v>
      </c>
    </row>
    <row r="160" spans="1:13">
      <c r="A160" s="57" t="s">
        <v>969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2551</v>
      </c>
      <c r="K160" s="52">
        <v>3.3233164084970985</v>
      </c>
      <c r="L160" s="52">
        <v>0.16205481437976044</v>
      </c>
      <c r="M160" s="52">
        <v>-0.34966081871345034</v>
      </c>
    </row>
    <row r="161" spans="1:13">
      <c r="A161" s="57" t="s">
        <v>968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2496</v>
      </c>
      <c r="K161" s="52">
        <v>3.1507177087719702</v>
      </c>
      <c r="L161" s="52">
        <v>0.1554471568759741</v>
      </c>
      <c r="M161" s="52">
        <v>-0.34734627075052604</v>
      </c>
    </row>
    <row r="162" spans="1:13">
      <c r="A162" s="57" t="s">
        <v>967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2512</v>
      </c>
      <c r="K162" s="52">
        <v>3.1027900799453985</v>
      </c>
      <c r="L162" s="52">
        <v>0.16164197213132825</v>
      </c>
      <c r="M162" s="52">
        <v>-0.33956254976347711</v>
      </c>
    </row>
    <row r="163" spans="1:13">
      <c r="A163" s="57" t="s">
        <v>966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2555</v>
      </c>
      <c r="K163" s="52">
        <v>3.1656037154498238</v>
      </c>
      <c r="L163" s="52">
        <v>0.18323795358286277</v>
      </c>
      <c r="M163" s="52">
        <v>-0.34403456606578708</v>
      </c>
    </row>
    <row r="164" spans="1:13">
      <c r="A164" s="57" t="s">
        <v>965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2456</v>
      </c>
      <c r="K164" s="52">
        <v>3.1079966977407123</v>
      </c>
      <c r="L164" s="52">
        <v>0.18849961232622281</v>
      </c>
      <c r="M164" s="52">
        <v>-0.34787626962142193</v>
      </c>
    </row>
    <row r="165" spans="1:13">
      <c r="A165" s="57" t="s">
        <v>964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2571</v>
      </c>
      <c r="K165" s="52">
        <v>3.0266552213107776</v>
      </c>
      <c r="L165" s="52">
        <v>0.13127144178813266</v>
      </c>
      <c r="M165" s="52">
        <v>-0.35378961874138715</v>
      </c>
    </row>
    <row r="166" spans="1:13">
      <c r="A166" s="57" t="s">
        <v>963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2572</v>
      </c>
      <c r="K166" s="52">
        <v>3.0208892832741023</v>
      </c>
      <c r="L166" s="52">
        <v>0.12329531143175831</v>
      </c>
      <c r="M166" s="52">
        <v>-0.35845251191785843</v>
      </c>
    </row>
    <row r="167" spans="1:13">
      <c r="A167" s="57" t="s">
        <v>962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2573</v>
      </c>
      <c r="K167" s="52">
        <v>2.9969026444215063</v>
      </c>
      <c r="L167" s="52">
        <v>0.13437384475281089</v>
      </c>
      <c r="M167" s="52">
        <v>-0.35622790505486435</v>
      </c>
    </row>
    <row r="168" spans="1:13">
      <c r="A168" s="57" t="s">
        <v>961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2574</v>
      </c>
      <c r="K168" s="52">
        <v>2.9424427767018839</v>
      </c>
      <c r="L168" s="52">
        <v>0.13118091494310891</v>
      </c>
      <c r="M168" s="52">
        <v>-0.35470577401233994</v>
      </c>
    </row>
    <row r="169" spans="1:13">
      <c r="A169" s="57" t="s">
        <v>960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2575</v>
      </c>
      <c r="K169" s="52">
        <v>2.8598716817762235</v>
      </c>
      <c r="L169" s="52">
        <v>0.12449538354439005</v>
      </c>
      <c r="M169" s="52">
        <v>-0.35761604584527218</v>
      </c>
    </row>
    <row r="170" spans="1:13">
      <c r="A170" s="57" t="s">
        <v>959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2576</v>
      </c>
      <c r="K170" s="52">
        <v>2.8871956811515331</v>
      </c>
      <c r="L170" s="52">
        <v>0.12159267180385536</v>
      </c>
      <c r="M170" s="52">
        <v>-0.35671122505035702</v>
      </c>
    </row>
    <row r="171" spans="1:13">
      <c r="A171" s="57" t="s">
        <v>958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2577</v>
      </c>
      <c r="K171" s="52">
        <v>2.7594666108960295</v>
      </c>
      <c r="L171" s="52">
        <v>0.13264247778115545</v>
      </c>
      <c r="M171" s="52">
        <v>-0.35569358178053834</v>
      </c>
    </row>
    <row r="172" spans="1:13">
      <c r="A172" s="57" t="s">
        <v>957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2578</v>
      </c>
      <c r="K172" s="52">
        <v>2.7075613047939728</v>
      </c>
      <c r="L172" s="52">
        <v>0.15643335187411389</v>
      </c>
      <c r="M172" s="52">
        <v>-0.35459230627645866</v>
      </c>
    </row>
    <row r="173" spans="1:13">
      <c r="A173" s="57" t="s">
        <v>956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2579</v>
      </c>
      <c r="K173" s="52">
        <v>2.5255103532377792</v>
      </c>
      <c r="L173" s="52">
        <v>0.16474377377449212</v>
      </c>
      <c r="M173" s="52">
        <v>-0.35697835099032704</v>
      </c>
    </row>
    <row r="174" spans="1:13">
      <c r="A174" s="57" t="s">
        <v>955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2580</v>
      </c>
      <c r="K174" s="52">
        <v>2.6896952006069155</v>
      </c>
      <c r="L174" s="52">
        <v>0.16687887808902113</v>
      </c>
      <c r="M174" s="52">
        <v>-0.35462511720513501</v>
      </c>
    </row>
    <row r="175" spans="1:13">
      <c r="A175" s="57" t="s">
        <v>954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2581</v>
      </c>
      <c r="K175" s="52">
        <v>2.7573128293646416</v>
      </c>
      <c r="L175" s="52">
        <v>0.16943089722441362</v>
      </c>
      <c r="M175" s="52">
        <v>-0.3513613803979776</v>
      </c>
    </row>
    <row r="176" spans="1:13">
      <c r="A176" s="57" t="s">
        <v>953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2582</v>
      </c>
      <c r="K176" s="52">
        <v>2.7627386485896013</v>
      </c>
      <c r="L176" s="52">
        <v>0.18293841410954981</v>
      </c>
      <c r="M176" s="52">
        <v>-0.35222242714865359</v>
      </c>
    </row>
    <row r="177" spans="1:13">
      <c r="A177" s="57" t="s">
        <v>952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2583</v>
      </c>
      <c r="K177" s="52">
        <v>2.7047127693779855</v>
      </c>
      <c r="L177" s="52">
        <v>0.18348929278387605</v>
      </c>
      <c r="M177" s="52">
        <v>-0.34948659573479535</v>
      </c>
    </row>
    <row r="178" spans="1:13">
      <c r="A178" s="57" t="s">
        <v>951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2584</v>
      </c>
      <c r="K178" s="52">
        <v>2.5738349557923677</v>
      </c>
      <c r="L178" s="52">
        <v>0.18120181085095854</v>
      </c>
      <c r="M178" s="52">
        <v>-0.34562312579707488</v>
      </c>
    </row>
    <row r="179" spans="1:13">
      <c r="A179" s="57" t="s">
        <v>950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2585</v>
      </c>
      <c r="K179" s="52">
        <v>2.4782913674131741</v>
      </c>
      <c r="L179" s="52">
        <v>0.18045679924042624</v>
      </c>
      <c r="M179" s="52">
        <v>-0.34435387856030764</v>
      </c>
    </row>
    <row r="180" spans="1:13">
      <c r="A180" s="57" t="s">
        <v>949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1386</v>
      </c>
      <c r="K180" s="52">
        <v>2.319383032657333</v>
      </c>
      <c r="L180" s="52">
        <v>0.17972027972027971</v>
      </c>
      <c r="M180" s="52">
        <v>-0.3453276782049528</v>
      </c>
    </row>
    <row r="181" spans="1:13">
      <c r="A181" s="57" t="s">
        <v>948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2586</v>
      </c>
      <c r="K181" s="52">
        <v>2.1843451556955076</v>
      </c>
      <c r="L181" s="52">
        <v>0.18333537321000826</v>
      </c>
      <c r="M181" s="52">
        <v>-0.34789915966386553</v>
      </c>
    </row>
    <row r="182" spans="1:13">
      <c r="A182" s="57" t="s">
        <v>947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2587</v>
      </c>
      <c r="K182" s="52">
        <v>2.0788608564756306</v>
      </c>
      <c r="L182" s="52">
        <v>0.19867660240074514</v>
      </c>
      <c r="M182" s="52">
        <v>-0.34559024301447161</v>
      </c>
    </row>
    <row r="183" spans="1:13">
      <c r="A183" s="57" t="s">
        <v>353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2588</v>
      </c>
      <c r="K183" s="52">
        <v>1.8946826535745016</v>
      </c>
      <c r="L183" s="52">
        <v>0.19115701032732391</v>
      </c>
      <c r="M183" s="52">
        <v>-0.34777220151578669</v>
      </c>
    </row>
    <row r="184" spans="1:13">
      <c r="A184" s="57" t="s">
        <v>946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2589</v>
      </c>
      <c r="K184" s="52">
        <v>1.8006824196075848</v>
      </c>
      <c r="L184" s="52">
        <v>0.18777422343419503</v>
      </c>
      <c r="M184" s="52">
        <v>-0.3482963030001357</v>
      </c>
    </row>
    <row r="185" spans="1:13">
      <c r="A185" s="57" t="s">
        <v>945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2567</v>
      </c>
      <c r="K185" s="52">
        <v>1.8079457282912283</v>
      </c>
      <c r="L185" s="52">
        <v>0.20566824942392281</v>
      </c>
      <c r="M185" s="52">
        <v>-0.34700630014050671</v>
      </c>
    </row>
    <row r="186" spans="1:13">
      <c r="A186" s="57" t="s">
        <v>944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2641</v>
      </c>
      <c r="K186" s="52">
        <v>1.9161383367412057</v>
      </c>
      <c r="L186" s="52">
        <v>0.24326219106358438</v>
      </c>
      <c r="M186" s="52">
        <v>-0.34563697448469988</v>
      </c>
    </row>
    <row r="187" spans="1:13">
      <c r="A187" s="57" t="s">
        <v>943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2642</v>
      </c>
      <c r="K187" s="52">
        <v>1.9718784917480381</v>
      </c>
      <c r="L187" s="52">
        <v>0.24096347273689767</v>
      </c>
      <c r="M187" s="52">
        <v>-0.34795421445476049</v>
      </c>
    </row>
    <row r="188" spans="1:13">
      <c r="A188" s="57" t="s">
        <v>942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2643</v>
      </c>
      <c r="K188" s="52">
        <v>1.9605562254113216</v>
      </c>
      <c r="L188" s="52">
        <v>0.26293012227973334</v>
      </c>
      <c r="M188" s="52">
        <v>-0.34620528824719643</v>
      </c>
    </row>
    <row r="189" spans="1:13">
      <c r="A189" s="57" t="s">
        <v>941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2644</v>
      </c>
      <c r="K189" s="52">
        <v>1.9542105493934767</v>
      </c>
      <c r="L189" s="52">
        <v>0.27152265333650716</v>
      </c>
      <c r="M189" s="52">
        <v>-0.34550034348523018</v>
      </c>
    </row>
    <row r="190" spans="1:13">
      <c r="A190" s="57" t="s">
        <v>940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2645</v>
      </c>
      <c r="K190" s="52">
        <v>1.8883419746602375</v>
      </c>
      <c r="L190" s="52">
        <v>0.2590980797475928</v>
      </c>
      <c r="M190" s="52">
        <v>-0.34494548142672332</v>
      </c>
    </row>
    <row r="191" spans="1:13">
      <c r="A191" s="57" t="s">
        <v>939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2646</v>
      </c>
      <c r="K191" s="52">
        <v>1.8274100919000431</v>
      </c>
      <c r="L191" s="52">
        <v>0.24479904149874754</v>
      </c>
      <c r="M191" s="52">
        <v>-0.33981395348837207</v>
      </c>
    </row>
    <row r="192" spans="1:13">
      <c r="A192" s="57" t="s">
        <v>938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2647</v>
      </c>
      <c r="K192" s="52">
        <v>1.926318221380714</v>
      </c>
      <c r="L192" s="52">
        <v>0.27101441179756458</v>
      </c>
      <c r="M192" s="52">
        <v>-0.33798877420326978</v>
      </c>
    </row>
    <row r="193" spans="1:13">
      <c r="A193" s="57" t="s">
        <v>937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2648</v>
      </c>
      <c r="K193" s="52">
        <v>1.9215136196026981</v>
      </c>
      <c r="L193" s="52">
        <v>0.27729615262082796</v>
      </c>
      <c r="M193" s="52">
        <v>-0.33805677577818727</v>
      </c>
    </row>
    <row r="194" spans="1:13">
      <c r="A194" s="57" t="s">
        <v>936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2649</v>
      </c>
      <c r="K194" s="52">
        <v>1.8109436115548556</v>
      </c>
      <c r="L194" s="52">
        <v>0.2836596499170061</v>
      </c>
      <c r="M194" s="52">
        <v>-0.32746529268641766</v>
      </c>
    </row>
    <row r="195" spans="1:13">
      <c r="A195" s="57" t="s">
        <v>935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2650</v>
      </c>
      <c r="K195" s="52">
        <v>1.7384589947871971</v>
      </c>
      <c r="L195" s="52">
        <v>0.27252876846110619</v>
      </c>
      <c r="M195" s="52">
        <v>-0.32809020704031844</v>
      </c>
    </row>
    <row r="196" spans="1:13">
      <c r="A196" s="57" t="s">
        <v>934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1906</v>
      </c>
      <c r="K196" s="52">
        <v>1.6306931730477552</v>
      </c>
      <c r="L196" s="52">
        <v>0.27835505782999825</v>
      </c>
      <c r="M196" s="52">
        <v>-0.33391492973686698</v>
      </c>
    </row>
    <row r="197" spans="1:13">
      <c r="A197" s="57" t="s">
        <v>933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1338</v>
      </c>
      <c r="K197" s="52">
        <v>1.5071539964817644</v>
      </c>
      <c r="L197" s="52">
        <v>0.28405082000665494</v>
      </c>
      <c r="M197" s="52">
        <v>-0.32627153867163838</v>
      </c>
    </row>
    <row r="198" spans="1:13">
      <c r="A198" s="57" t="s">
        <v>932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2651</v>
      </c>
      <c r="K198" s="52">
        <v>1.5747582741021553</v>
      </c>
      <c r="L198" s="52">
        <v>0.28595285739509158</v>
      </c>
      <c r="M198" s="52">
        <v>-0.32369887148231036</v>
      </c>
    </row>
    <row r="199" spans="1:13">
      <c r="A199" s="57" t="s">
        <v>931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2652</v>
      </c>
      <c r="K199" s="52">
        <v>1.6674252992035647</v>
      </c>
      <c r="L199" s="52">
        <v>0.28785662370161824</v>
      </c>
      <c r="M199" s="52">
        <v>-0.32156000573531518</v>
      </c>
    </row>
    <row r="200" spans="1:13">
      <c r="A200" s="57" t="s">
        <v>930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2653</v>
      </c>
      <c r="K200" s="52">
        <v>1.6453280087549778</v>
      </c>
      <c r="L200" s="52">
        <v>0.26983869514283154</v>
      </c>
      <c r="M200" s="52">
        <v>-0.31605318943919825</v>
      </c>
    </row>
    <row r="201" spans="1:13">
      <c r="A201" s="57" t="s">
        <v>929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2654</v>
      </c>
      <c r="K201" s="52">
        <v>1.7322193388839455</v>
      </c>
      <c r="L201" s="52">
        <v>0.28819953686415478</v>
      </c>
      <c r="M201" s="52">
        <v>-0.30845273420941077</v>
      </c>
    </row>
    <row r="202" spans="1:13">
      <c r="A202" s="57" t="s">
        <v>928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2655</v>
      </c>
      <c r="K202" s="52">
        <v>1.6744982386795866</v>
      </c>
      <c r="L202" s="52">
        <v>0.29289478844486116</v>
      </c>
      <c r="M202" s="52">
        <v>-0.30621754113478616</v>
      </c>
    </row>
    <row r="203" spans="1:13">
      <c r="A203" s="57" t="s">
        <v>927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2656</v>
      </c>
      <c r="K203" s="52">
        <v>1.6368553054691377</v>
      </c>
      <c r="L203" s="52">
        <v>0.29759293856442759</v>
      </c>
      <c r="M203" s="52">
        <v>-0.30360264128957082</v>
      </c>
    </row>
    <row r="204" spans="1:13">
      <c r="A204" s="57" t="s">
        <v>926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2657</v>
      </c>
      <c r="K204" s="52">
        <v>1.6389093280027041</v>
      </c>
      <c r="L204" s="52">
        <v>0.31625686800649833</v>
      </c>
      <c r="M204" s="52">
        <v>-0.30392347285617172</v>
      </c>
    </row>
    <row r="205" spans="1:13">
      <c r="A205" s="57" t="s">
        <v>925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2638</v>
      </c>
      <c r="K205" s="52">
        <v>1.5866167507106503</v>
      </c>
      <c r="L205" s="52">
        <v>0.30918102003279913</v>
      </c>
      <c r="M205" s="52">
        <v>-0.3121225298352418</v>
      </c>
    </row>
    <row r="206" spans="1:13">
      <c r="A206" s="57" t="s">
        <v>924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2899</v>
      </c>
      <c r="K206" s="52">
        <v>1.5748334540852555</v>
      </c>
      <c r="L206" s="52">
        <v>0.28348902318585845</v>
      </c>
      <c r="M206" s="52">
        <v>-0.31371696381118042</v>
      </c>
    </row>
    <row r="207" spans="1:13">
      <c r="A207" s="57" t="s">
        <v>923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1739</v>
      </c>
      <c r="K207" s="52">
        <v>1.5376074815550922</v>
      </c>
      <c r="L207" s="52">
        <v>0.30935507524184236</v>
      </c>
      <c r="M207" s="52">
        <v>-0.31215469613259661</v>
      </c>
    </row>
    <row r="208" spans="1:13">
      <c r="A208" s="57" t="s">
        <v>922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2900</v>
      </c>
      <c r="K208" s="52">
        <v>1.4342989723401702</v>
      </c>
      <c r="L208" s="52">
        <v>0.31237359083713168</v>
      </c>
      <c r="M208" s="52">
        <v>-0.31863387182845782</v>
      </c>
    </row>
    <row r="209" spans="1:13">
      <c r="A209" s="57" t="s">
        <v>921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2901</v>
      </c>
      <c r="K209" s="52">
        <v>1.4053140632853354</v>
      </c>
      <c r="L209" s="52">
        <v>0.32490618959178263</v>
      </c>
      <c r="M209" s="52">
        <v>-0.30128555119868961</v>
      </c>
    </row>
    <row r="210" spans="1:13">
      <c r="A210" s="57" t="s">
        <v>920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1747</v>
      </c>
      <c r="K210" s="52">
        <v>1.3255594623164613</v>
      </c>
      <c r="L210" s="52">
        <v>0.30308365040604235</v>
      </c>
      <c r="M210" s="52">
        <v>-0.30431747931000108</v>
      </c>
    </row>
    <row r="211" spans="1:13">
      <c r="A211" s="57" t="s">
        <v>919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2902</v>
      </c>
      <c r="K211" s="52">
        <v>1.2792930783348555</v>
      </c>
      <c r="L211" s="52">
        <v>0.31138971159099404</v>
      </c>
      <c r="M211" s="52">
        <v>-0.29547629842325329</v>
      </c>
    </row>
    <row r="212" spans="1:13">
      <c r="A212" s="57" t="s">
        <v>918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2903</v>
      </c>
      <c r="K212" s="52">
        <v>1.3440121034476551</v>
      </c>
      <c r="L212" s="52">
        <v>0.32873206156050072</v>
      </c>
      <c r="M212" s="52">
        <v>-0.27311442631039096</v>
      </c>
    </row>
    <row r="213" spans="1:13">
      <c r="A213" s="57" t="s">
        <v>917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2904</v>
      </c>
      <c r="K213" s="52">
        <v>1.2918528057342917</v>
      </c>
      <c r="L213" s="52">
        <v>0.33276793382673753</v>
      </c>
      <c r="M213" s="52">
        <v>-0.2660579345088161</v>
      </c>
    </row>
    <row r="214" spans="1:13">
      <c r="A214" s="57" t="s">
        <v>916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2905</v>
      </c>
      <c r="K214" s="52">
        <v>1.2410962131664278</v>
      </c>
      <c r="L214" s="52">
        <v>0.33688288447735082</v>
      </c>
      <c r="M214" s="52">
        <v>-0.26443545421110703</v>
      </c>
    </row>
    <row r="215" spans="1:13">
      <c r="A215" s="57" t="s">
        <v>915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2906</v>
      </c>
      <c r="K215" s="52">
        <v>1.1643426600961844</v>
      </c>
      <c r="L215" s="52">
        <v>0.3407211379424413</v>
      </c>
      <c r="M215" s="52">
        <v>-0.27178005880229017</v>
      </c>
    </row>
    <row r="216" spans="1:13">
      <c r="A216" s="57" t="s">
        <v>914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2907</v>
      </c>
      <c r="K216" s="52">
        <v>1.1069748428370692</v>
      </c>
      <c r="L216" s="52">
        <v>0.28741484472109557</v>
      </c>
      <c r="M216" s="52">
        <v>-0.28206505062902731</v>
      </c>
    </row>
    <row r="217" spans="1:13">
      <c r="A217" s="57" t="s">
        <v>913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2908</v>
      </c>
      <c r="K217" s="52">
        <v>1.1406185403153661</v>
      </c>
      <c r="L217" s="52">
        <v>0.343783159666462</v>
      </c>
      <c r="M217" s="52">
        <v>-0.22788688311402061</v>
      </c>
    </row>
    <row r="218" spans="1:13">
      <c r="A218" s="57" t="s">
        <v>912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2909</v>
      </c>
      <c r="K218" s="52">
        <v>1.2453908434905623</v>
      </c>
      <c r="L218" s="52">
        <v>0.38001097138999085</v>
      </c>
      <c r="M218" s="52">
        <v>-0.18529924462521785</v>
      </c>
    </row>
    <row r="219" spans="1:13">
      <c r="A219" s="57" t="s">
        <v>911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2910</v>
      </c>
      <c r="K219" s="52">
        <v>1.327888578994699</v>
      </c>
      <c r="L219" s="52">
        <v>0.36628479601886887</v>
      </c>
      <c r="M219" s="52">
        <v>-0.20533498759305213</v>
      </c>
    </row>
    <row r="220" spans="1:13">
      <c r="A220" s="57" t="s">
        <v>910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2911</v>
      </c>
      <c r="K220" s="52">
        <v>1.3199744730111038</v>
      </c>
      <c r="L220" s="52">
        <v>0.39961124844182461</v>
      </c>
      <c r="M220" s="52">
        <v>-0.1992924528301887</v>
      </c>
    </row>
    <row r="221" spans="1:13">
      <c r="A221" s="57" t="s">
        <v>909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2912</v>
      </c>
      <c r="K221" s="52">
        <v>1.4453579506482477</v>
      </c>
      <c r="L221" s="52">
        <v>0.51852585378735094</v>
      </c>
      <c r="M221" s="52">
        <v>-0.16565842539014553</v>
      </c>
    </row>
    <row r="222" spans="1:13">
      <c r="A222" s="57" t="s">
        <v>908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1342</v>
      </c>
      <c r="K222" s="52">
        <v>1.5185511820523296</v>
      </c>
      <c r="L222" s="52">
        <v>0.56236709399112939</v>
      </c>
      <c r="M222" s="52">
        <v>-0.15382792130836676</v>
      </c>
    </row>
    <row r="223" spans="1:13">
      <c r="A223" s="57" t="s">
        <v>907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2913</v>
      </c>
      <c r="K223" s="52">
        <v>1.4782908352803452</v>
      </c>
      <c r="L223" s="52">
        <v>0.60859598166062567</v>
      </c>
      <c r="M223" s="52">
        <v>-0.11424313920278162</v>
      </c>
    </row>
    <row r="224" spans="1:13">
      <c r="A224" s="57" t="s">
        <v>351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1356</v>
      </c>
      <c r="K224" s="52">
        <v>1.5684677063843706</v>
      </c>
      <c r="L224" s="52">
        <v>0.63191319494846865</v>
      </c>
      <c r="M224" s="52">
        <v>-9.4939911448450265E-2</v>
      </c>
    </row>
    <row r="225" spans="1:13">
      <c r="A225" s="57" t="s">
        <v>906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2914</v>
      </c>
      <c r="K225" s="52">
        <v>1.5496313639578787</v>
      </c>
      <c r="L225" s="52">
        <v>0.7044718904304339</v>
      </c>
      <c r="M225" s="52">
        <v>-0.10119722747321991</v>
      </c>
    </row>
    <row r="226" spans="1:13">
      <c r="A226" s="57" t="s">
        <v>905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3060</v>
      </c>
      <c r="K226" s="52">
        <v>1.5745246206736425</v>
      </c>
      <c r="L226" s="52">
        <v>0.65266687009071189</v>
      </c>
      <c r="M226" s="52">
        <v>-0.1070360910350826</v>
      </c>
    </row>
    <row r="227" spans="1:13">
      <c r="A227" s="57" t="s">
        <v>904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3061</v>
      </c>
      <c r="K227" s="52">
        <v>1.5071337101970403</v>
      </c>
      <c r="L227" s="52">
        <v>0.5816154820864754</v>
      </c>
      <c r="M227" s="52">
        <v>-0.13001289688632323</v>
      </c>
    </row>
    <row r="228" spans="1:13">
      <c r="A228" s="57" t="s">
        <v>903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3062</v>
      </c>
      <c r="K228" s="52">
        <v>1.4471959482426904</v>
      </c>
      <c r="L228" s="52">
        <v>0.55370816174729964</v>
      </c>
      <c r="M228" s="52">
        <v>-0.14733385965251833</v>
      </c>
    </row>
    <row r="229" spans="1:13">
      <c r="A229" s="57" t="s">
        <v>902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3063</v>
      </c>
      <c r="K229" s="52">
        <v>1.3724422709591528</v>
      </c>
      <c r="L229" s="52">
        <v>0.56124654687806719</v>
      </c>
      <c r="M229" s="52">
        <v>-0.1478638581459002</v>
      </c>
    </row>
    <row r="230" spans="1:13">
      <c r="A230" s="57" t="s">
        <v>901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3064</v>
      </c>
      <c r="K230" s="52">
        <v>1.3426071690423211</v>
      </c>
      <c r="L230" s="52">
        <v>0.59833417465926297</v>
      </c>
      <c r="M230" s="52">
        <v>-0.13220195675806268</v>
      </c>
    </row>
    <row r="231" spans="1:13">
      <c r="A231" s="57" t="s">
        <v>900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3065</v>
      </c>
      <c r="K231" s="52">
        <v>1.2372603337832362</v>
      </c>
      <c r="L231" s="52">
        <v>0.61238883502402452</v>
      </c>
      <c r="M231" s="52">
        <v>-0.13931471351169122</v>
      </c>
    </row>
    <row r="232" spans="1:13">
      <c r="A232" s="57" t="s">
        <v>899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3066</v>
      </c>
      <c r="K232" s="52">
        <v>1.2002551273219222</v>
      </c>
      <c r="L232" s="52">
        <v>0.60522929975967665</v>
      </c>
      <c r="M232" s="52">
        <v>-0.15914419695193438</v>
      </c>
    </row>
    <row r="233" spans="1:13">
      <c r="A233" s="57" t="s">
        <v>898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3067</v>
      </c>
      <c r="K233" s="52">
        <v>1.2131717038701808</v>
      </c>
      <c r="L233" s="52">
        <v>0.57749200660553046</v>
      </c>
      <c r="M233" s="52">
        <v>-0.17045783411471904</v>
      </c>
    </row>
    <row r="234" spans="1:13">
      <c r="A234" s="57" t="s">
        <v>897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3068</v>
      </c>
      <c r="K234" s="52">
        <v>1.1425211249302967</v>
      </c>
      <c r="L234" s="52">
        <v>0.52452314524853394</v>
      </c>
      <c r="M234" s="52">
        <v>-0.17874258329529902</v>
      </c>
    </row>
    <row r="235" spans="1:13">
      <c r="A235" s="57" t="s">
        <v>896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3069</v>
      </c>
      <c r="K235" s="52">
        <v>1.0773356073412401</v>
      </c>
      <c r="L235" s="52">
        <v>0.52073010242032391</v>
      </c>
      <c r="M235" s="52">
        <v>-0.16779441405125262</v>
      </c>
    </row>
    <row r="236" spans="1:13">
      <c r="A236" s="57" t="s">
        <v>895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3070</v>
      </c>
      <c r="K236" s="52">
        <v>1.0249480137023346</v>
      </c>
      <c r="L236" s="52">
        <v>0.52568933671875095</v>
      </c>
      <c r="M236" s="52">
        <v>-0.16730411772178289</v>
      </c>
    </row>
    <row r="237" spans="1:13">
      <c r="A237" s="57" t="s">
        <v>894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3071</v>
      </c>
      <c r="K237" s="52">
        <v>0.96733081505768825</v>
      </c>
      <c r="L237" s="52">
        <v>0.5160377685594566</v>
      </c>
      <c r="M237" s="52">
        <v>-0.17402776184467139</v>
      </c>
    </row>
    <row r="238" spans="1:13">
      <c r="A238" s="57" t="s">
        <v>893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3072</v>
      </c>
      <c r="K238" s="52">
        <v>0.99279406123226255</v>
      </c>
      <c r="L238" s="52">
        <v>0.49913943429127894</v>
      </c>
      <c r="M238" s="52">
        <v>-0.17711328349626232</v>
      </c>
    </row>
    <row r="239" spans="1:13">
      <c r="A239" s="57" t="s">
        <v>892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3073</v>
      </c>
      <c r="K239" s="52">
        <v>0.98490015817644783</v>
      </c>
      <c r="L239" s="52">
        <v>0.49124725256334445</v>
      </c>
      <c r="M239" s="52">
        <v>-0.18753883522566794</v>
      </c>
    </row>
    <row r="240" spans="1:13">
      <c r="A240" s="57" t="s">
        <v>891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3074</v>
      </c>
      <c r="K240" s="52">
        <v>0.91058130259082071</v>
      </c>
      <c r="L240" s="52">
        <v>0.51301146215686733</v>
      </c>
      <c r="M240" s="52">
        <v>-0.17073794239618245</v>
      </c>
    </row>
    <row r="241" spans="1:13">
      <c r="A241" s="57" t="s">
        <v>890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3075</v>
      </c>
      <c r="K241" s="52">
        <v>0.83104377351476577</v>
      </c>
      <c r="L241" s="52">
        <v>0.62066755594203915</v>
      </c>
      <c r="M241" s="52">
        <v>-0.15351449441264708</v>
      </c>
    </row>
    <row r="242" spans="1:13">
      <c r="A242" s="57" t="s">
        <v>889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3076</v>
      </c>
      <c r="K242" s="52">
        <v>0.76349146997196948</v>
      </c>
      <c r="L242" s="52">
        <v>0.93852490556555446</v>
      </c>
      <c r="M242" s="52">
        <v>-0.15946255002858789</v>
      </c>
    </row>
    <row r="243" spans="1:13">
      <c r="A243" s="57" t="s">
        <v>888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3051</v>
      </c>
      <c r="K243" s="52">
        <v>0.72016790179321655</v>
      </c>
      <c r="L243" s="52">
        <v>0.49845996464034314</v>
      </c>
      <c r="M243" s="52">
        <v>-0.1501791286259101</v>
      </c>
    </row>
    <row r="244" spans="1:13">
      <c r="A244" s="57" t="s">
        <v>350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887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886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885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884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883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882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881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880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879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878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877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876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875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874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873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872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871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870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869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868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867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866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865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864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863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862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861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860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859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858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857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856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855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854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853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852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851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348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850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849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848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847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846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845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844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843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842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841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840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839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838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837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836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835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834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833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832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831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347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830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829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828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827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826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825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824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823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822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821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820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819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818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817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816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815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814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813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346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812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811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810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809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808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807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806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805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804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803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802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801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800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799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798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797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796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795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794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793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792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345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791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790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789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788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787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786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785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784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783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782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781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780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779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778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777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776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775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774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773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344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772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771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770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769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768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767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766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765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764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763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762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761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760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759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758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757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756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755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754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343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753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752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751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750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749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748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747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746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745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744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743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742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741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740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739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738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737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736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735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734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342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733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732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731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730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729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728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727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726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725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724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723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722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721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720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719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718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717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716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715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714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713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712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711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710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709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708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707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706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705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704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703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702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701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700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699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698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697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696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695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340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694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693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692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691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690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689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688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687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686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685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684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683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682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681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680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679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678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677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676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675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339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674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673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672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671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670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669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668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667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666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665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664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663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662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661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660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659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658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657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656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655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654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653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652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651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650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649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648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647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646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645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644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643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642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641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640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639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638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637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636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635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634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633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632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631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630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629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628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627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626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625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624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623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622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621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620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619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618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617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616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615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614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613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612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611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610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609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608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607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606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605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604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603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602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601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600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599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598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597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596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595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594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593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592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591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590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589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588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587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586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585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584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583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582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581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580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579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578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577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576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575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574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573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572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571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570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569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568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567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566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565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564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563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562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561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560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559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558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557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556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555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554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553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552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551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550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549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548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547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546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545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544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543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542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541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540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539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538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537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536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535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534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533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532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531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530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529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528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527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526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525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524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523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522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521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520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519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518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517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516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515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514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513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512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511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510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509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508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507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506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505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504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503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502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501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500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499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498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497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496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495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494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493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492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491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490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489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488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487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486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485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484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483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482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481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480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479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478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477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476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475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474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473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472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471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470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469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468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467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466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1150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1151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1152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1153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1154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1155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1156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1157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1158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1160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1159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1161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1162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1163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1164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1165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1166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1167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1168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1169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1170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1171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1172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1173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1174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1175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1176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1177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1178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1179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1180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1181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1182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1183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1184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1185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1186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1187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327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1135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1136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1137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1138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1139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1140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1141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1142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1143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1144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1145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1146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1147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1148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1149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198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1415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1416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1417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1418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1419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1420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1421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1422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1423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1424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1425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1426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1427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1428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1429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1408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1430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1431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1432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1433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1434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1407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1438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1439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1440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1441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1442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1443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1444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1445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1446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1447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1448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1449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1319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1450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1451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1359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1452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1453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1516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1515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1514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1513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1512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1511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1510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1370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1509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1508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1507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1506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1505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1504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1361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1503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1502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1501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1500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1499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1373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1480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1547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1548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1549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1550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1551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1552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1553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1554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1555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1556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1544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1557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1558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1559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1560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1561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1562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1563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1564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1565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1569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1570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1571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1572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1573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1574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1575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1576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1577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1348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1578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1579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1580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1581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1582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1583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1584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1389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1585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1566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1617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1618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1619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1620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1621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1622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1623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1624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1371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1625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1349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1626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1627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1628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1629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1367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1374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1630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1631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1632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1343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1675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1674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1673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1672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1671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1670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1669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1668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1667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1666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1368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1665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1664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1663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1662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1469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1661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1660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1753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1754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1755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1756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1757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1758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1759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1378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1334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1760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1761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1762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1763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1764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1765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1766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1324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1767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1768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1769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1750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1810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1811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1812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1813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1814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1815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1816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1817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1818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1819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1820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1355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1821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1822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1823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1824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1825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1826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1827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1828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1345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1845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1846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1847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1848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1849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1850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1851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1852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1381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1853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1854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1855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1856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1857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1858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1859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1860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1861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1862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1841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1868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1869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1365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1870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1871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1872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1873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1874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1875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1876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1877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1363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1878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1364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1879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1328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1327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1358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1880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1954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1955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1316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1956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1957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1958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1959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1960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1961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1962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1963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1964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1965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1966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1967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1968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1951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2064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2065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2066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2067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2068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2069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2070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2071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2072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1350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2073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2074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2075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2076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2077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2078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1409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1470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2079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2080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2081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2082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2059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2128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2129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2130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2131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2132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2133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2134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2135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2136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2137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1362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1353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2138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2139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2140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2141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2124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2168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2169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2170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2171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2172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2173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2174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2175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1321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2176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2177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2178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2179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2180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2181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2182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1387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2183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2184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2185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2186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1716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2165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2246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2247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2248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2249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2250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2251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2252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2253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1385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2254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2255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2256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2257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1726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2258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2259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2260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2261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1377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2262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2294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2295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2296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2297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2298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2299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2300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2301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2302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2303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2304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2305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2306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2307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2308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2309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1376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2310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2311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2312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2291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1323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2354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2355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2356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2357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2358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2359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1611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1600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2360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2361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2362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2363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2364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1390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2365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2366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2367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2368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2369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2351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  <row r="1107" spans="1:8">
      <c r="A1107" s="54" t="s">
        <v>2410</v>
      </c>
      <c r="B1107" s="55">
        <v>44128</v>
      </c>
      <c r="C1107" s="54">
        <v>1374057.4</v>
      </c>
      <c r="D1107" s="54">
        <v>1133.5540000000001</v>
      </c>
      <c r="E1107" s="54">
        <v>132.41999999999999</v>
      </c>
      <c r="F1107" s="53">
        <v>3.5472529428614799</v>
      </c>
      <c r="G1107" s="53">
        <v>0.10213221067369305</v>
      </c>
      <c r="H1107" s="53">
        <v>-0.37205993930197279</v>
      </c>
    </row>
    <row r="1108" spans="1:8">
      <c r="A1108" s="54" t="s">
        <v>2411</v>
      </c>
      <c r="B1108" s="55">
        <v>44130</v>
      </c>
      <c r="C1108" s="54">
        <v>1336587.04</v>
      </c>
      <c r="D1108" s="54">
        <v>1130.6500000000001</v>
      </c>
      <c r="E1108" s="54">
        <v>131.78</v>
      </c>
      <c r="F1108" s="53">
        <v>3.3351363385380557</v>
      </c>
      <c r="G1108" s="53">
        <v>9.3387358811697574E-2</v>
      </c>
      <c r="H1108" s="53">
        <v>-0.37950842828891607</v>
      </c>
    </row>
    <row r="1109" spans="1:8">
      <c r="A1109" s="54" t="s">
        <v>2412</v>
      </c>
      <c r="B1109" s="55">
        <v>44131</v>
      </c>
      <c r="C1109" s="54">
        <v>1302028.52</v>
      </c>
      <c r="D1109" s="54">
        <v>1133.99</v>
      </c>
      <c r="E1109" s="54">
        <v>132.80000000000001</v>
      </c>
      <c r="F1109" s="53">
        <v>3.2576724880397014</v>
      </c>
      <c r="G1109" s="53">
        <v>9.9946651147000409E-2</v>
      </c>
      <c r="H1109" s="53">
        <v>-0.37596917438090316</v>
      </c>
    </row>
    <row r="1110" spans="1:8">
      <c r="A1110" s="54" t="s">
        <v>2413</v>
      </c>
      <c r="B1110" s="55">
        <v>44132</v>
      </c>
      <c r="C1110" s="54">
        <v>1288330.51</v>
      </c>
      <c r="D1110" s="54">
        <v>1120.75</v>
      </c>
      <c r="E1110" s="54">
        <v>131.94999999999999</v>
      </c>
      <c r="F1110" s="53">
        <v>3.2456132826871968</v>
      </c>
      <c r="G1110" s="53">
        <v>7.9552131555576056E-2</v>
      </c>
      <c r="H1110" s="53">
        <v>-0.37660631944969392</v>
      </c>
    </row>
    <row r="1111" spans="1:8">
      <c r="A1111" s="54" t="s">
        <v>2414</v>
      </c>
      <c r="B1111" s="55">
        <v>44135</v>
      </c>
      <c r="C1111" s="54">
        <v>1305898.74</v>
      </c>
      <c r="D1111" s="54">
        <v>1117.1559999999999</v>
      </c>
      <c r="E1111" s="54">
        <v>130.315</v>
      </c>
      <c r="F1111" s="53">
        <v>3.2680627734950392</v>
      </c>
      <c r="G1111" s="53">
        <v>7.1129562691160775E-2</v>
      </c>
      <c r="H1111" s="53">
        <v>-0.38210052157420582</v>
      </c>
    </row>
    <row r="1112" spans="1:8">
      <c r="A1112" s="54" t="s">
        <v>2415</v>
      </c>
      <c r="B1112" s="55">
        <v>44136</v>
      </c>
      <c r="C1112" s="54">
        <v>1279862.72</v>
      </c>
      <c r="D1112" s="54">
        <v>1115.9580000000001</v>
      </c>
      <c r="E1112" s="54">
        <v>129.77000000000001</v>
      </c>
      <c r="F1112" s="53">
        <v>3.1331048897773064</v>
      </c>
      <c r="G1112" s="53">
        <v>7.1491118578972612E-2</v>
      </c>
      <c r="H1112" s="53">
        <v>-0.38593668669852832</v>
      </c>
    </row>
    <row r="1113" spans="1:8">
      <c r="A1113" s="54" t="s">
        <v>2416</v>
      </c>
      <c r="B1113" s="55">
        <v>44137</v>
      </c>
      <c r="C1113" s="54">
        <v>1264477.6299999999</v>
      </c>
      <c r="D1113" s="54">
        <v>1114.76</v>
      </c>
      <c r="E1113" s="54">
        <v>129.61000000000001</v>
      </c>
      <c r="F1113" s="53">
        <v>3.0957372671608283</v>
      </c>
      <c r="G1113" s="53">
        <v>5.6314138705428674E-2</v>
      </c>
      <c r="H1113" s="53">
        <v>-0.38332342095872485</v>
      </c>
    </row>
    <row r="1114" spans="1:8">
      <c r="A1114" s="54" t="s">
        <v>2417</v>
      </c>
      <c r="B1114" s="55">
        <v>44139</v>
      </c>
      <c r="C1114" s="54">
        <v>1290571.3899999999</v>
      </c>
      <c r="D1114" s="54">
        <v>1135.26</v>
      </c>
      <c r="E1114" s="54">
        <v>130.37</v>
      </c>
      <c r="F1114" s="53">
        <v>3.1771349490872796</v>
      </c>
      <c r="G1114" s="53">
        <v>7.1060626073173871E-2</v>
      </c>
      <c r="H1114" s="53">
        <v>-0.37856904523571189</v>
      </c>
    </row>
    <row r="1115" spans="1:8">
      <c r="A1115" s="54" t="s">
        <v>2418</v>
      </c>
      <c r="B1115" s="55">
        <v>44142</v>
      </c>
      <c r="C1115" s="54">
        <v>1262887.1299999999</v>
      </c>
      <c r="D1115" s="54">
        <v>1169.5260000000001</v>
      </c>
      <c r="E1115" s="54">
        <v>133.4675</v>
      </c>
      <c r="F1115" s="53">
        <v>3.1450102144739871</v>
      </c>
      <c r="G1115" s="53">
        <v>9.8610680569254816E-2</v>
      </c>
      <c r="H1115" s="53">
        <v>-0.36444047619047615</v>
      </c>
    </row>
    <row r="1116" spans="1:8">
      <c r="A1116" s="54" t="s">
        <v>2419</v>
      </c>
      <c r="B1116" s="55">
        <v>44143</v>
      </c>
      <c r="C1116" s="54">
        <v>1240523.77</v>
      </c>
      <c r="D1116" s="54">
        <v>1180.9480000000001</v>
      </c>
      <c r="E1116" s="54">
        <v>134.5</v>
      </c>
      <c r="F1116" s="53">
        <v>3.0628522033170409</v>
      </c>
      <c r="G1116" s="53">
        <v>0.10243274024010018</v>
      </c>
      <c r="H1116" s="53">
        <v>-0.36786201062179824</v>
      </c>
    </row>
    <row r="1117" spans="1:8">
      <c r="A1117" s="54" t="s">
        <v>2420</v>
      </c>
      <c r="B1117" s="55">
        <v>44144</v>
      </c>
      <c r="C1117" s="54">
        <v>1215163.8500000001</v>
      </c>
      <c r="D1117" s="54">
        <v>1192.3699999999999</v>
      </c>
      <c r="E1117" s="54">
        <v>136.84</v>
      </c>
      <c r="F1117" s="53">
        <v>2.972955991550025</v>
      </c>
      <c r="G1117" s="53">
        <v>0.12594665374034819</v>
      </c>
      <c r="H1117" s="53">
        <v>-0.35720258171193431</v>
      </c>
    </row>
    <row r="1118" spans="1:8">
      <c r="A1118" s="54" t="s">
        <v>2421</v>
      </c>
      <c r="B1118" s="55">
        <v>44145</v>
      </c>
      <c r="C1118" s="54">
        <v>1211941.1599999999</v>
      </c>
      <c r="D1118" s="54">
        <v>1179.92</v>
      </c>
      <c r="E1118" s="54">
        <v>136.05000000000001</v>
      </c>
      <c r="F1118" s="53">
        <v>3.0025126299357687</v>
      </c>
      <c r="G1118" s="53">
        <v>0.11741550156101188</v>
      </c>
      <c r="H1118" s="53">
        <v>-0.36099760462167108</v>
      </c>
    </row>
    <row r="1119" spans="1:8">
      <c r="A1119" s="54" t="s">
        <v>2422</v>
      </c>
      <c r="B1119" s="55">
        <v>44146</v>
      </c>
      <c r="C1119" s="54">
        <v>1221074.76</v>
      </c>
      <c r="D1119" s="54">
        <v>1178.8599999999999</v>
      </c>
      <c r="E1119" s="54">
        <v>136.19999999999999</v>
      </c>
      <c r="F1119" s="53">
        <v>3.0174322062644112</v>
      </c>
      <c r="G1119" s="53">
        <v>0.11965276194817998</v>
      </c>
      <c r="H1119" s="53">
        <v>-0.35908898404780953</v>
      </c>
    </row>
    <row r="1120" spans="1:8">
      <c r="A1120" s="54" t="s">
        <v>2423</v>
      </c>
      <c r="B1120" s="55">
        <v>44149</v>
      </c>
      <c r="C1120" s="54">
        <v>1247649.18</v>
      </c>
      <c r="D1120" s="54">
        <v>1193.3679999999999</v>
      </c>
      <c r="E1120" s="54">
        <v>136.11750000000001</v>
      </c>
      <c r="F1120" s="53">
        <v>3.06857152420229</v>
      </c>
      <c r="G1120" s="53">
        <v>0.13026528891961786</v>
      </c>
      <c r="H1120" s="53">
        <v>-0.36193924905076647</v>
      </c>
    </row>
    <row r="1121" spans="1:8">
      <c r="A1121" s="54" t="s">
        <v>2424</v>
      </c>
      <c r="B1121" s="55">
        <v>44150</v>
      </c>
      <c r="C1121" s="54">
        <v>1257356.8600000001</v>
      </c>
      <c r="D1121" s="54">
        <v>1198.204</v>
      </c>
      <c r="E1121" s="54">
        <v>136.09</v>
      </c>
      <c r="F1121" s="53">
        <v>3.0943702600478025</v>
      </c>
      <c r="G1121" s="53">
        <v>0.14789189810601355</v>
      </c>
      <c r="H1121" s="53">
        <v>-0.35688294504040452</v>
      </c>
    </row>
    <row r="1122" spans="1:8">
      <c r="A1122" s="54" t="s">
        <v>1351</v>
      </c>
      <c r="B1122" s="55">
        <v>44151</v>
      </c>
      <c r="C1122" s="54">
        <v>1273847</v>
      </c>
      <c r="D1122" s="54">
        <v>1203.04</v>
      </c>
      <c r="E1122" s="54">
        <v>135.75</v>
      </c>
      <c r="F1122" s="53">
        <v>3.150883120589306</v>
      </c>
      <c r="G1122" s="53">
        <v>0.14705893570199957</v>
      </c>
      <c r="H1122" s="53">
        <v>-0.35785241248817412</v>
      </c>
    </row>
    <row r="1123" spans="1:8">
      <c r="A1123" s="54" t="s">
        <v>2425</v>
      </c>
      <c r="B1123" s="55">
        <v>44152</v>
      </c>
      <c r="C1123" s="54">
        <v>1296947.08</v>
      </c>
      <c r="D1123" s="54">
        <v>1201.43</v>
      </c>
      <c r="E1123" s="54">
        <v>136.69999999999999</v>
      </c>
      <c r="F1123" s="53">
        <v>3.2896894341207039</v>
      </c>
      <c r="G1123" s="53">
        <v>0.14371581266147659</v>
      </c>
      <c r="H1123" s="53">
        <v>-0.35314437136232446</v>
      </c>
    </row>
    <row r="1124" spans="1:8">
      <c r="A1124" s="54" t="s">
        <v>2426</v>
      </c>
      <c r="B1124" s="55">
        <v>44153</v>
      </c>
      <c r="C1124" s="54">
        <v>1345301.35</v>
      </c>
      <c r="D1124" s="54">
        <v>1207.55</v>
      </c>
      <c r="E1124" s="54">
        <v>136.85</v>
      </c>
      <c r="F1124" s="53">
        <v>3.4439530250753654</v>
      </c>
      <c r="G1124" s="53">
        <v>0.14773029692430528</v>
      </c>
      <c r="H1124" s="53">
        <v>-0.35255712731229605</v>
      </c>
    </row>
    <row r="1125" spans="1:8">
      <c r="A1125" s="54" t="s">
        <v>2504</v>
      </c>
      <c r="B1125" s="55">
        <v>44156</v>
      </c>
      <c r="C1125" s="54">
        <v>1366535.22</v>
      </c>
      <c r="D1125" s="54">
        <v>1215.3320000000001</v>
      </c>
      <c r="E1125" s="54">
        <v>136.82</v>
      </c>
      <c r="F1125" s="53">
        <v>3.4850235826898954</v>
      </c>
      <c r="G1125" s="53">
        <v>0.14961973589617461</v>
      </c>
      <c r="H1125" s="53">
        <v>-0.35707908462948179</v>
      </c>
    </row>
    <row r="1126" spans="1:8">
      <c r="A1126" s="54" t="s">
        <v>2557</v>
      </c>
      <c r="B1126" s="55">
        <v>44157</v>
      </c>
      <c r="C1126" s="54">
        <v>1358847.53</v>
      </c>
      <c r="D1126" s="54">
        <v>1217.9259999999999</v>
      </c>
      <c r="E1126" s="54">
        <v>136.81</v>
      </c>
      <c r="F1126" s="53">
        <v>3.4552815672904114</v>
      </c>
      <c r="G1126" s="53">
        <v>0.15772433460076041</v>
      </c>
      <c r="H1126" s="53">
        <v>-0.35797081045567603</v>
      </c>
    </row>
    <row r="1127" spans="1:8">
      <c r="A1127" s="54" t="s">
        <v>2558</v>
      </c>
      <c r="B1127" s="55">
        <v>44158</v>
      </c>
      <c r="C1127" s="54">
        <v>1375541.27</v>
      </c>
      <c r="D1127" s="54">
        <v>1220.52</v>
      </c>
      <c r="E1127" s="54">
        <v>138.03</v>
      </c>
      <c r="F1127" s="53">
        <v>3.5007857161028495</v>
      </c>
      <c r="G1127" s="53">
        <v>0.15921822198498958</v>
      </c>
      <c r="H1127" s="53">
        <v>-0.34834643438849944</v>
      </c>
    </row>
    <row r="1128" spans="1:8">
      <c r="A1128" s="54" t="s">
        <v>2518</v>
      </c>
      <c r="B1128" s="55">
        <v>44159</v>
      </c>
      <c r="C1128" s="54">
        <v>1357108.63</v>
      </c>
      <c r="D1128" s="54">
        <v>1225.99</v>
      </c>
      <c r="E1128" s="54">
        <v>137.51</v>
      </c>
      <c r="F1128" s="53">
        <v>3.4382732601992787</v>
      </c>
      <c r="G1128" s="53">
        <v>0.16408843346221347</v>
      </c>
      <c r="H1128" s="53">
        <v>-0.34949619187284164</v>
      </c>
    </row>
    <row r="1129" spans="1:8">
      <c r="A1129" s="54" t="s">
        <v>2500</v>
      </c>
      <c r="B1129" s="55">
        <v>44160</v>
      </c>
      <c r="C1129" s="54">
        <v>1367248.83</v>
      </c>
      <c r="D1129" s="54">
        <v>1218.29</v>
      </c>
      <c r="E1129" s="54">
        <v>137.97</v>
      </c>
      <c r="F1129" s="53">
        <v>3.432253197464556</v>
      </c>
      <c r="G1129" s="53">
        <v>0.15645438408307766</v>
      </c>
      <c r="H1129" s="53">
        <v>-0.34793704806465331</v>
      </c>
    </row>
    <row r="1130" spans="1:8">
      <c r="A1130" s="54" t="s">
        <v>2508</v>
      </c>
      <c r="B1130" s="55">
        <v>44163</v>
      </c>
      <c r="C1130" s="54">
        <v>1390772.78</v>
      </c>
      <c r="D1130" s="54">
        <v>1210.3579999999999</v>
      </c>
      <c r="E1130" s="54">
        <v>138.6825</v>
      </c>
      <c r="F1130" s="53">
        <v>3.4915313567439794</v>
      </c>
      <c r="G1130" s="53">
        <v>0.15509810658115741</v>
      </c>
      <c r="H1130" s="53">
        <v>-0.33651086020476506</v>
      </c>
    </row>
    <row r="1131" spans="1:8">
      <c r="A1131" s="54" t="s">
        <v>1391</v>
      </c>
      <c r="B1131" s="55">
        <v>44164</v>
      </c>
      <c r="C1131" s="54">
        <v>1427278.12</v>
      </c>
      <c r="D1131" s="54">
        <v>1207.7139999999999</v>
      </c>
      <c r="E1131" s="54">
        <v>138.91999999999999</v>
      </c>
      <c r="F1131" s="53">
        <v>3.5859261164649734</v>
      </c>
      <c r="G1131" s="53">
        <v>0.14700312461417187</v>
      </c>
      <c r="H1131" s="53">
        <v>-0.33604167662381113</v>
      </c>
    </row>
    <row r="1132" spans="1:8">
      <c r="A1132" s="54" t="s">
        <v>2544</v>
      </c>
      <c r="B1132" s="55">
        <v>44165</v>
      </c>
      <c r="C1132" s="54">
        <v>1465975.32</v>
      </c>
      <c r="D1132" s="54">
        <v>1205.07</v>
      </c>
      <c r="E1132" s="54">
        <v>137.44</v>
      </c>
      <c r="F1132" s="53">
        <v>3.6599870466072959</v>
      </c>
      <c r="G1132" s="53">
        <v>0.15284166137315069</v>
      </c>
      <c r="H1132" s="53">
        <v>-0.34494673879369919</v>
      </c>
    </row>
    <row r="1133" spans="1:8">
      <c r="A1133" s="54" t="s">
        <v>1474</v>
      </c>
      <c r="B1133" s="55">
        <v>44166</v>
      </c>
      <c r="C1133" s="54">
        <v>1473667.25</v>
      </c>
      <c r="D1133" s="54">
        <v>1224</v>
      </c>
      <c r="E1133" s="54">
        <v>137.82</v>
      </c>
      <c r="F1133" s="53">
        <v>3.6244231894700008</v>
      </c>
      <c r="G1133" s="53">
        <v>0.17380571980950599</v>
      </c>
      <c r="H1133" s="53">
        <v>-0.34374553592686063</v>
      </c>
    </row>
    <row r="1134" spans="1:8">
      <c r="A1134" s="54" t="s">
        <v>2516</v>
      </c>
      <c r="B1134" s="55">
        <v>44167</v>
      </c>
      <c r="C1134" s="54">
        <v>1470980.09</v>
      </c>
      <c r="D1134" s="54">
        <v>1228.71</v>
      </c>
      <c r="E1134" s="54">
        <v>138.28</v>
      </c>
      <c r="F1134" s="53">
        <v>3.5940158152150028</v>
      </c>
      <c r="G1134" s="53">
        <v>0.1812020534117782</v>
      </c>
      <c r="H1134" s="53">
        <v>-0.34396052756428508</v>
      </c>
    </row>
    <row r="1135" spans="1:8">
      <c r="A1135" s="54" t="s">
        <v>2531</v>
      </c>
      <c r="B1135" s="55">
        <v>44170</v>
      </c>
      <c r="C1135" s="54">
        <v>1490676.82</v>
      </c>
      <c r="D1135" s="54">
        <v>1243.518</v>
      </c>
      <c r="E1135" s="54">
        <v>139.26249999999999</v>
      </c>
      <c r="F1135" s="53">
        <v>3.6465400971272581</v>
      </c>
      <c r="G1135" s="53">
        <v>0.19871021226551489</v>
      </c>
      <c r="H1135" s="53">
        <v>-0.33989429776745517</v>
      </c>
    </row>
    <row r="1136" spans="1:8">
      <c r="A1136" s="54" t="s">
        <v>2562</v>
      </c>
      <c r="B1136" s="55">
        <v>44171</v>
      </c>
      <c r="C1136" s="54">
        <v>1523108.49</v>
      </c>
      <c r="D1136" s="54">
        <v>1248.454</v>
      </c>
      <c r="E1136" s="54">
        <v>139.59</v>
      </c>
      <c r="F1136" s="53">
        <v>3.7224082164570946</v>
      </c>
      <c r="G1136" s="53">
        <v>0.20440877123590306</v>
      </c>
      <c r="H1136" s="53">
        <v>-0.33787116971824305</v>
      </c>
    </row>
    <row r="1137" spans="1:8">
      <c r="A1137" s="54" t="s">
        <v>2563</v>
      </c>
      <c r="B1137" s="55">
        <v>44172</v>
      </c>
      <c r="C1137" s="54">
        <v>1512891.88</v>
      </c>
      <c r="D1137" s="54">
        <v>1253.3900000000001</v>
      </c>
      <c r="E1137" s="54">
        <v>139.65</v>
      </c>
      <c r="F1137" s="53">
        <v>3.6177573388428224</v>
      </c>
      <c r="G1137" s="53">
        <v>0.19907891942362621</v>
      </c>
      <c r="H1137" s="53">
        <v>-0.3451578490791648</v>
      </c>
    </row>
    <row r="1138" spans="1:8">
      <c r="A1138" s="54" t="s">
        <v>2540</v>
      </c>
      <c r="B1138" s="55">
        <v>44173</v>
      </c>
      <c r="C1138" s="54">
        <v>1507498.69</v>
      </c>
      <c r="D1138" s="54">
        <v>1254.23</v>
      </c>
      <c r="E1138" s="54">
        <v>139.75</v>
      </c>
      <c r="F1138" s="53">
        <v>3.5329142072428468</v>
      </c>
      <c r="G1138" s="53">
        <v>0.19655371769945118</v>
      </c>
      <c r="H1138" s="53">
        <v>-0.34717615733171392</v>
      </c>
    </row>
    <row r="1139" spans="1:8">
      <c r="A1139" s="54" t="s">
        <v>2556</v>
      </c>
      <c r="B1139" s="55">
        <v>44174</v>
      </c>
      <c r="C1139" s="54">
        <v>1506217.27</v>
      </c>
      <c r="D1139" s="54">
        <v>1255.8499999999999</v>
      </c>
      <c r="E1139" s="54">
        <v>139.75</v>
      </c>
      <c r="F1139" s="53">
        <v>3.4855661930200927</v>
      </c>
      <c r="G1139" s="53">
        <v>0.19478456108304565</v>
      </c>
      <c r="H1139" s="53">
        <v>-0.34601525574430247</v>
      </c>
    </row>
    <row r="1140" spans="1:8">
      <c r="A1140" s="54" t="s">
        <v>2564</v>
      </c>
      <c r="B1140" s="55">
        <v>44177</v>
      </c>
      <c r="C1140" s="54">
        <v>1527451.83</v>
      </c>
      <c r="D1140" s="54">
        <v>1252.6099999999999</v>
      </c>
      <c r="E1140" s="54">
        <v>139.495</v>
      </c>
      <c r="F1140" s="53">
        <v>3.4999911838636395</v>
      </c>
      <c r="G1140" s="53">
        <v>0.19353025250119105</v>
      </c>
      <c r="H1140" s="53">
        <v>-0.34619891263592051</v>
      </c>
    </row>
    <row r="1141" spans="1:8">
      <c r="A1141" s="54" t="s">
        <v>2565</v>
      </c>
      <c r="B1141" s="55">
        <v>44178</v>
      </c>
      <c r="C1141" s="54">
        <v>1515759.37</v>
      </c>
      <c r="D1141" s="54">
        <v>1251.53</v>
      </c>
      <c r="E1141" s="54">
        <v>139.41</v>
      </c>
      <c r="F1141" s="53">
        <v>3.4661732172188318</v>
      </c>
      <c r="G1141" s="53">
        <v>0.18266350415316146</v>
      </c>
      <c r="H1141" s="53">
        <v>-0.34687280393534781</v>
      </c>
    </row>
    <row r="1142" spans="1:8">
      <c r="A1142" s="54" t="s">
        <v>2551</v>
      </c>
      <c r="B1142" s="55">
        <v>44179</v>
      </c>
      <c r="C1142" s="54">
        <v>1484158.86</v>
      </c>
      <c r="D1142" s="54">
        <v>1250.45</v>
      </c>
      <c r="E1142" s="54">
        <v>139.01</v>
      </c>
      <c r="F1142" s="53">
        <v>3.3233164084970985</v>
      </c>
      <c r="G1142" s="53">
        <v>0.16205481437976044</v>
      </c>
      <c r="H1142" s="53">
        <v>-0.34966081871345034</v>
      </c>
    </row>
    <row r="1143" spans="1:8">
      <c r="A1143" s="54" t="s">
        <v>2496</v>
      </c>
      <c r="B1143" s="55">
        <v>44180</v>
      </c>
      <c r="C1143" s="54">
        <v>1428324.49</v>
      </c>
      <c r="D1143" s="54">
        <v>1250.21</v>
      </c>
      <c r="E1143" s="54">
        <v>139.57</v>
      </c>
      <c r="F1143" s="53">
        <v>3.1507177087719702</v>
      </c>
      <c r="G1143" s="53">
        <v>0.1554471568759741</v>
      </c>
      <c r="H1143" s="53">
        <v>-0.34734627075052604</v>
      </c>
    </row>
    <row r="1144" spans="1:8">
      <c r="A1144" s="54" t="s">
        <v>2512</v>
      </c>
      <c r="B1144" s="55">
        <v>44181</v>
      </c>
      <c r="C1144" s="54">
        <v>1413360.39</v>
      </c>
      <c r="D1144" s="54">
        <v>1263.82</v>
      </c>
      <c r="E1144" s="54">
        <v>141.01</v>
      </c>
      <c r="F1144" s="53">
        <v>3.1027900799453985</v>
      </c>
      <c r="G1144" s="53">
        <v>0.16164197213132825</v>
      </c>
      <c r="H1144" s="53">
        <v>-0.33956254976347711</v>
      </c>
    </row>
    <row r="1145" spans="1:8">
      <c r="A1145" s="54" t="s">
        <v>2555</v>
      </c>
      <c r="B1145" s="55">
        <v>44184</v>
      </c>
      <c r="C1145" s="54">
        <v>1444926.01</v>
      </c>
      <c r="D1145" s="54">
        <v>1304.6500000000001</v>
      </c>
      <c r="E1145" s="54">
        <v>141.19</v>
      </c>
      <c r="F1145" s="53">
        <v>3.1656037154498238</v>
      </c>
      <c r="G1145" s="53">
        <v>0.18323795358286277</v>
      </c>
      <c r="H1145" s="53">
        <v>-0.34403456606578708</v>
      </c>
    </row>
    <row r="1146" spans="1:8">
      <c r="A1146" s="54" t="s">
        <v>2456</v>
      </c>
      <c r="B1146" s="55">
        <v>44185</v>
      </c>
      <c r="C1146" s="54">
        <v>1439124.01</v>
      </c>
      <c r="D1146" s="54">
        <v>1318.26</v>
      </c>
      <c r="E1146" s="54">
        <v>141.25</v>
      </c>
      <c r="F1146" s="53">
        <v>3.1079966977407123</v>
      </c>
      <c r="G1146" s="53">
        <v>0.18849961232622281</v>
      </c>
      <c r="H1146" s="53">
        <v>-0.34787626962142193</v>
      </c>
    </row>
    <row r="1147" spans="1:8">
      <c r="A1147" s="54" t="s">
        <v>2571</v>
      </c>
      <c r="B1147" s="55">
        <v>44186</v>
      </c>
      <c r="C1147" s="54">
        <v>1436392.9</v>
      </c>
      <c r="D1147" s="54">
        <v>1257.01</v>
      </c>
      <c r="E1147" s="54">
        <v>140.68</v>
      </c>
      <c r="F1147" s="53">
        <v>3.0266552213107776</v>
      </c>
      <c r="G1147" s="53">
        <v>0.13127144178813266</v>
      </c>
      <c r="H1147" s="53">
        <v>-0.35378961874138715</v>
      </c>
    </row>
    <row r="1148" spans="1:8">
      <c r="A1148" s="54" t="s">
        <v>2572</v>
      </c>
      <c r="B1148" s="55">
        <v>44187</v>
      </c>
      <c r="C1148" s="54">
        <v>1444968.94</v>
      </c>
      <c r="D1148" s="54">
        <v>1248.7</v>
      </c>
      <c r="E1148" s="54">
        <v>139.96</v>
      </c>
      <c r="F1148" s="53">
        <v>3.0208892832741023</v>
      </c>
      <c r="G1148" s="53">
        <v>0.12329531143175831</v>
      </c>
      <c r="H1148" s="53">
        <v>-0.35845251191785843</v>
      </c>
    </row>
    <row r="1149" spans="1:8">
      <c r="A1149" s="54" t="s">
        <v>2573</v>
      </c>
      <c r="B1149" s="55">
        <v>44188</v>
      </c>
      <c r="C1149" s="54">
        <v>1447915.33</v>
      </c>
      <c r="D1149" s="54">
        <v>1258.0999999999999</v>
      </c>
      <c r="E1149" s="54">
        <v>140.22</v>
      </c>
      <c r="F1149" s="53">
        <v>2.9969026444215063</v>
      </c>
      <c r="G1149" s="53">
        <v>0.13437384475281089</v>
      </c>
      <c r="H1149" s="53">
        <v>-0.35622790505486435</v>
      </c>
    </row>
    <row r="1150" spans="1:8">
      <c r="A1150" s="54" t="s">
        <v>2574</v>
      </c>
      <c r="B1150" s="55">
        <v>44191</v>
      </c>
      <c r="C1150" s="54">
        <v>1423570.24</v>
      </c>
      <c r="D1150" s="54">
        <v>1254.6379999999999</v>
      </c>
      <c r="E1150" s="54">
        <v>140.14500000000001</v>
      </c>
      <c r="F1150" s="53">
        <v>2.9424427767018839</v>
      </c>
      <c r="G1150" s="53">
        <v>0.13118091494310891</v>
      </c>
      <c r="H1150" s="53">
        <v>-0.35470577401233994</v>
      </c>
    </row>
    <row r="1151" spans="1:8">
      <c r="A1151" s="54" t="s">
        <v>2575</v>
      </c>
      <c r="B1151" s="55">
        <v>44192</v>
      </c>
      <c r="C1151" s="54">
        <v>1419012.79</v>
      </c>
      <c r="D1151" s="54">
        <v>1253.4839999999999</v>
      </c>
      <c r="E1151" s="54">
        <v>140.12</v>
      </c>
      <c r="F1151" s="53">
        <v>2.8598716817762235</v>
      </c>
      <c r="G1151" s="53">
        <v>0.12449538354439005</v>
      </c>
      <c r="H1151" s="53">
        <v>-0.35761604584527218</v>
      </c>
    </row>
    <row r="1152" spans="1:8">
      <c r="A1152" s="54" t="s">
        <v>2576</v>
      </c>
      <c r="B1152" s="55">
        <v>44193</v>
      </c>
      <c r="C1152" s="54">
        <v>1437212.28</v>
      </c>
      <c r="D1152" s="54">
        <v>1252.33</v>
      </c>
      <c r="E1152" s="54">
        <v>140.52000000000001</v>
      </c>
      <c r="F1152" s="53">
        <v>2.8871956811515331</v>
      </c>
      <c r="G1152" s="53">
        <v>0.12159267180385536</v>
      </c>
      <c r="H1152" s="53">
        <v>-0.35671122505035702</v>
      </c>
    </row>
    <row r="1153" spans="1:8">
      <c r="A1153" s="54" t="s">
        <v>2577</v>
      </c>
      <c r="B1153" s="55">
        <v>44194</v>
      </c>
      <c r="C1153" s="54">
        <v>1411858.96</v>
      </c>
      <c r="D1153" s="54">
        <v>1266.77</v>
      </c>
      <c r="E1153" s="54">
        <v>140.04</v>
      </c>
      <c r="F1153" s="53">
        <v>2.7594666108960295</v>
      </c>
      <c r="G1153" s="53">
        <v>0.13264247778115545</v>
      </c>
      <c r="H1153" s="53">
        <v>-0.35569358178053834</v>
      </c>
    </row>
    <row r="1154" spans="1:8">
      <c r="A1154" s="54" t="s">
        <v>2578</v>
      </c>
      <c r="B1154" s="55">
        <v>44195</v>
      </c>
      <c r="C1154" s="54">
        <v>1397797.19</v>
      </c>
      <c r="D1154" s="54">
        <v>1289.03</v>
      </c>
      <c r="E1154" s="54">
        <v>140.26</v>
      </c>
      <c r="F1154" s="53">
        <v>2.7075613047939728</v>
      </c>
      <c r="G1154" s="53">
        <v>0.15643335187411389</v>
      </c>
      <c r="H1154" s="53">
        <v>-0.35459230627645866</v>
      </c>
    </row>
    <row r="1155" spans="1:8">
      <c r="A1155" s="54" t="s">
        <v>2579</v>
      </c>
      <c r="B1155" s="55">
        <v>44198</v>
      </c>
      <c r="C1155" s="54">
        <v>1354147.12</v>
      </c>
      <c r="D1155" s="54">
        <v>1298.27</v>
      </c>
      <c r="E1155" s="54">
        <v>139.6</v>
      </c>
      <c r="F1155" s="53">
        <v>2.5255103532377792</v>
      </c>
      <c r="G1155" s="53">
        <v>0.16474377377449212</v>
      </c>
      <c r="H1155" s="53">
        <v>-0.35697835099032704</v>
      </c>
    </row>
    <row r="1156" spans="1:8">
      <c r="A1156" s="54" t="s">
        <v>2580</v>
      </c>
      <c r="B1156" s="55">
        <v>44199</v>
      </c>
      <c r="C1156" s="54">
        <v>1355351.22</v>
      </c>
      <c r="D1156" s="54">
        <v>1301.3499999999999</v>
      </c>
      <c r="E1156" s="54">
        <v>139.38</v>
      </c>
      <c r="F1156" s="53">
        <v>2.6896952006069155</v>
      </c>
      <c r="G1156" s="53">
        <v>0.16687887808902113</v>
      </c>
      <c r="H1156" s="53">
        <v>-0.35462511720513501</v>
      </c>
    </row>
    <row r="1157" spans="1:8">
      <c r="A1157" s="54" t="s">
        <v>2581</v>
      </c>
      <c r="B1157" s="55">
        <v>44200</v>
      </c>
      <c r="C1157" s="54">
        <v>1374483.23</v>
      </c>
      <c r="D1157" s="54">
        <v>1304.43</v>
      </c>
      <c r="E1157" s="54">
        <v>139.84</v>
      </c>
      <c r="F1157" s="53">
        <v>2.7573128293646416</v>
      </c>
      <c r="G1157" s="53">
        <v>0.16943089722441362</v>
      </c>
      <c r="H1157" s="53">
        <v>-0.3513613803979776</v>
      </c>
    </row>
    <row r="1158" spans="1:8">
      <c r="A1158" s="54" t="s">
        <v>2582</v>
      </c>
      <c r="B1158" s="55">
        <v>44201</v>
      </c>
      <c r="C1158" s="54">
        <v>1350233.2</v>
      </c>
      <c r="D1158" s="54">
        <v>1319.97</v>
      </c>
      <c r="E1158" s="54">
        <v>140.49</v>
      </c>
      <c r="F1158" s="53">
        <v>2.7627386485896013</v>
      </c>
      <c r="G1158" s="53">
        <v>0.18293841410954981</v>
      </c>
      <c r="H1158" s="53">
        <v>-0.35222242714865359</v>
      </c>
    </row>
    <row r="1159" spans="1:8">
      <c r="A1159" s="54" t="s">
        <v>2583</v>
      </c>
      <c r="B1159" s="55">
        <v>44202</v>
      </c>
      <c r="C1159" s="54">
        <v>1310755.83</v>
      </c>
      <c r="D1159" s="54">
        <v>1315.33</v>
      </c>
      <c r="E1159" s="54">
        <v>140.01</v>
      </c>
      <c r="F1159" s="53">
        <v>2.7047127693779855</v>
      </c>
      <c r="G1159" s="53">
        <v>0.18348929278387605</v>
      </c>
      <c r="H1159" s="53">
        <v>-0.34948659573479535</v>
      </c>
    </row>
    <row r="1160" spans="1:8">
      <c r="A1160" s="54" t="s">
        <v>2584</v>
      </c>
      <c r="B1160" s="55">
        <v>44205</v>
      </c>
      <c r="C1160" s="54">
        <v>1285892.4099999999</v>
      </c>
      <c r="D1160" s="54">
        <v>1335.8920000000001</v>
      </c>
      <c r="E1160" s="54">
        <v>142.38749999999999</v>
      </c>
      <c r="F1160" s="53">
        <v>2.5738349557923677</v>
      </c>
      <c r="G1160" s="53">
        <v>0.18120181085095854</v>
      </c>
      <c r="H1160" s="53">
        <v>-0.34562312579707488</v>
      </c>
    </row>
    <row r="1161" spans="1:8">
      <c r="A1161" s="54" t="s">
        <v>2585</v>
      </c>
      <c r="B1161" s="55">
        <v>44206</v>
      </c>
      <c r="C1161" s="54">
        <v>1306620.74</v>
      </c>
      <c r="D1161" s="54">
        <v>1342.7460000000001</v>
      </c>
      <c r="E1161" s="54">
        <v>143.18</v>
      </c>
      <c r="F1161" s="53">
        <v>2.4782913674131741</v>
      </c>
      <c r="G1161" s="53">
        <v>0.18045679924042624</v>
      </c>
      <c r="H1161" s="53">
        <v>-0.34435387856030764</v>
      </c>
    </row>
    <row r="1162" spans="1:8">
      <c r="A1162" s="54" t="s">
        <v>1386</v>
      </c>
      <c r="B1162" s="55">
        <v>44207</v>
      </c>
      <c r="C1162" s="54">
        <v>1301325.56</v>
      </c>
      <c r="D1162" s="54">
        <v>1349.6</v>
      </c>
      <c r="E1162" s="54">
        <v>143.55000000000001</v>
      </c>
      <c r="F1162" s="53">
        <v>2.319383032657333</v>
      </c>
      <c r="G1162" s="53">
        <v>0.17972027972027971</v>
      </c>
      <c r="H1162" s="53">
        <v>-0.3453276782049528</v>
      </c>
    </row>
    <row r="1163" spans="1:8">
      <c r="A1163" s="54" t="s">
        <v>2586</v>
      </c>
      <c r="B1163" s="55">
        <v>44208</v>
      </c>
      <c r="C1163" s="54">
        <v>1260722.51</v>
      </c>
      <c r="D1163" s="54">
        <v>1353.57</v>
      </c>
      <c r="E1163" s="54">
        <v>143.56</v>
      </c>
      <c r="F1163" s="53">
        <v>2.1843451556955076</v>
      </c>
      <c r="G1163" s="53">
        <v>0.18333537321000826</v>
      </c>
      <c r="H1163" s="53">
        <v>-0.34789915966386553</v>
      </c>
    </row>
    <row r="1164" spans="1:8">
      <c r="A1164" s="54" t="s">
        <v>2587</v>
      </c>
      <c r="B1164" s="55">
        <v>44209</v>
      </c>
      <c r="C1164" s="54">
        <v>1229836.48</v>
      </c>
      <c r="D1164" s="54">
        <v>1364.07</v>
      </c>
      <c r="E1164" s="54">
        <v>143.80000000000001</v>
      </c>
      <c r="F1164" s="53">
        <v>2.0788608564756306</v>
      </c>
      <c r="G1164" s="53">
        <v>0.19867660240074514</v>
      </c>
      <c r="H1164" s="53">
        <v>-0.34559024301447161</v>
      </c>
    </row>
    <row r="1165" spans="1:8">
      <c r="A1165" s="54" t="s">
        <v>2588</v>
      </c>
      <c r="B1165" s="55">
        <v>44212</v>
      </c>
      <c r="C1165" s="54">
        <v>1186711.21</v>
      </c>
      <c r="D1165" s="54">
        <v>1361.0160000000001</v>
      </c>
      <c r="E1165" s="54">
        <v>143.93199999999999</v>
      </c>
      <c r="F1165" s="53">
        <v>1.8946826535745016</v>
      </c>
      <c r="G1165" s="53">
        <v>0.19115701032732391</v>
      </c>
      <c r="H1165" s="53">
        <v>-0.34777220151578669</v>
      </c>
    </row>
    <row r="1166" spans="1:8">
      <c r="A1166" s="54" t="s">
        <v>2589</v>
      </c>
      <c r="B1166" s="55">
        <v>44214</v>
      </c>
      <c r="C1166" s="54">
        <v>1150224.95</v>
      </c>
      <c r="D1166" s="54">
        <v>1358.98</v>
      </c>
      <c r="E1166" s="54">
        <v>144.02000000000001</v>
      </c>
      <c r="F1166" s="53">
        <v>1.8006824196075848</v>
      </c>
      <c r="G1166" s="53">
        <v>0.18777422343419503</v>
      </c>
      <c r="H1166" s="53">
        <v>-0.3482963030001357</v>
      </c>
    </row>
    <row r="1167" spans="1:8">
      <c r="A1167" s="54" t="s">
        <v>2567</v>
      </c>
      <c r="B1167" s="55">
        <v>44215</v>
      </c>
      <c r="C1167" s="54">
        <v>1150717.98</v>
      </c>
      <c r="D1167" s="54">
        <v>1381.31</v>
      </c>
      <c r="E1167" s="54">
        <v>144.07</v>
      </c>
      <c r="F1167" s="53">
        <v>1.8079457282912283</v>
      </c>
      <c r="G1167" s="53">
        <v>0.20566824942392281</v>
      </c>
      <c r="H1167" s="53">
        <v>-0.34700630014050671</v>
      </c>
    </row>
    <row r="1168" spans="1:8">
      <c r="A1168" s="54" t="s">
        <v>2641</v>
      </c>
      <c r="B1168" s="55">
        <v>44216</v>
      </c>
      <c r="C1168" s="54">
        <v>1183978.2</v>
      </c>
      <c r="D1168" s="54">
        <v>1400.97</v>
      </c>
      <c r="E1168" s="54">
        <v>144.13</v>
      </c>
      <c r="F1168" s="53">
        <v>1.9161383367412057</v>
      </c>
      <c r="G1168" s="53">
        <v>0.24326219106358438</v>
      </c>
      <c r="H1168" s="53">
        <v>-0.34563697448469988</v>
      </c>
    </row>
    <row r="1169" spans="1:8">
      <c r="A1169" s="54" t="s">
        <v>2642</v>
      </c>
      <c r="B1169" s="55">
        <v>44219</v>
      </c>
      <c r="C1169" s="54">
        <v>1222070.55</v>
      </c>
      <c r="D1169" s="54">
        <v>1406.508</v>
      </c>
      <c r="E1169" s="54">
        <v>143.26750000000001</v>
      </c>
      <c r="F1169" s="53">
        <v>1.9718784917480381</v>
      </c>
      <c r="G1169" s="53">
        <v>0.24096347273689767</v>
      </c>
      <c r="H1169" s="53">
        <v>-0.34795421445476049</v>
      </c>
    </row>
    <row r="1170" spans="1:8">
      <c r="A1170" s="54" t="s">
        <v>2643</v>
      </c>
      <c r="B1170" s="55">
        <v>44220</v>
      </c>
      <c r="C1170" s="54">
        <v>1234557.5</v>
      </c>
      <c r="D1170" s="54">
        <v>1408.354</v>
      </c>
      <c r="E1170" s="54">
        <v>142.97999999999999</v>
      </c>
      <c r="F1170" s="53">
        <v>1.9605562254113216</v>
      </c>
      <c r="G1170" s="53">
        <v>0.26293012227973334</v>
      </c>
      <c r="H1170" s="53">
        <v>-0.34620528824719643</v>
      </c>
    </row>
    <row r="1171" spans="1:8">
      <c r="A1171" s="54" t="s">
        <v>2644</v>
      </c>
      <c r="B1171" s="55">
        <v>44221</v>
      </c>
      <c r="C1171" s="54">
        <v>1235783.1000000001</v>
      </c>
      <c r="D1171" s="54">
        <v>1410.2</v>
      </c>
      <c r="E1171" s="54">
        <v>142.91</v>
      </c>
      <c r="F1171" s="53">
        <v>1.9542105493934767</v>
      </c>
      <c r="G1171" s="53">
        <v>0.27152265333650716</v>
      </c>
      <c r="H1171" s="53">
        <v>-0.34550034348523018</v>
      </c>
    </row>
    <row r="1172" spans="1:8">
      <c r="A1172" s="54" t="s">
        <v>2645</v>
      </c>
      <c r="B1172" s="55">
        <v>44222</v>
      </c>
      <c r="C1172" s="54">
        <v>1215033.1399999999</v>
      </c>
      <c r="D1172" s="54">
        <v>1388.76</v>
      </c>
      <c r="E1172" s="54">
        <v>141.78</v>
      </c>
      <c r="F1172" s="53">
        <v>1.8883419746602375</v>
      </c>
      <c r="G1172" s="53">
        <v>0.2590980797475928</v>
      </c>
      <c r="H1172" s="53">
        <v>-0.34494548142672332</v>
      </c>
    </row>
    <row r="1173" spans="1:8">
      <c r="A1173" s="54" t="s">
        <v>2646</v>
      </c>
      <c r="B1173" s="55">
        <v>44223</v>
      </c>
      <c r="C1173" s="54">
        <v>1207698.27</v>
      </c>
      <c r="D1173" s="54">
        <v>1371.42</v>
      </c>
      <c r="E1173" s="54">
        <v>141.94</v>
      </c>
      <c r="F1173" s="53">
        <v>1.8274100919000431</v>
      </c>
      <c r="G1173" s="53">
        <v>0.24479904149874754</v>
      </c>
      <c r="H1173" s="53">
        <v>-0.33981395348837207</v>
      </c>
    </row>
    <row r="1174" spans="1:8">
      <c r="A1174" s="54" t="s">
        <v>2647</v>
      </c>
      <c r="B1174" s="55">
        <v>44226</v>
      </c>
      <c r="C1174" s="54">
        <v>1247152.7</v>
      </c>
      <c r="D1174" s="54">
        <v>1365.222</v>
      </c>
      <c r="E1174" s="54">
        <v>140.59</v>
      </c>
      <c r="F1174" s="53">
        <v>1.926318221380714</v>
      </c>
      <c r="G1174" s="53">
        <v>0.27101441179756458</v>
      </c>
      <c r="H1174" s="53">
        <v>-0.33798877420326978</v>
      </c>
    </row>
    <row r="1175" spans="1:8">
      <c r="A1175" s="54" t="s">
        <v>2648</v>
      </c>
      <c r="B1175" s="55">
        <v>44227</v>
      </c>
      <c r="C1175" s="54">
        <v>1251041.71</v>
      </c>
      <c r="D1175" s="54">
        <v>1363.1559999999999</v>
      </c>
      <c r="E1175" s="54">
        <v>140.13999999999999</v>
      </c>
      <c r="F1175" s="53">
        <v>1.9215136196026981</v>
      </c>
      <c r="G1175" s="53">
        <v>0.27729615262082796</v>
      </c>
      <c r="H1175" s="53">
        <v>-0.33805677577818727</v>
      </c>
    </row>
    <row r="1176" spans="1:8">
      <c r="A1176" s="54" t="s">
        <v>2649</v>
      </c>
      <c r="B1176" s="55">
        <v>44228</v>
      </c>
      <c r="C1176" s="54">
        <v>1233667.5900000001</v>
      </c>
      <c r="D1176" s="54">
        <v>1361.09</v>
      </c>
      <c r="E1176" s="54">
        <v>140.97</v>
      </c>
      <c r="F1176" s="53">
        <v>1.8109436115548556</v>
      </c>
      <c r="G1176" s="53">
        <v>0.2836596499170061</v>
      </c>
      <c r="H1176" s="53">
        <v>-0.32746529268641766</v>
      </c>
    </row>
    <row r="1177" spans="1:8">
      <c r="A1177" s="54" t="s">
        <v>2650</v>
      </c>
      <c r="B1177" s="55">
        <v>44229</v>
      </c>
      <c r="C1177" s="54">
        <v>1205467.1000000001</v>
      </c>
      <c r="D1177" s="54">
        <v>1381.19</v>
      </c>
      <c r="E1177" s="54">
        <v>141.82</v>
      </c>
      <c r="F1177" s="53">
        <v>1.7384589947871971</v>
      </c>
      <c r="G1177" s="53">
        <v>0.27252876846110619</v>
      </c>
      <c r="H1177" s="53">
        <v>-0.32809020704031844</v>
      </c>
    </row>
    <row r="1178" spans="1:8">
      <c r="A1178" s="54" t="s">
        <v>1906</v>
      </c>
      <c r="B1178" s="55">
        <v>44230</v>
      </c>
      <c r="C1178" s="54">
        <v>1173010.67</v>
      </c>
      <c r="D1178" s="54">
        <v>1392.64</v>
      </c>
      <c r="E1178" s="54">
        <v>141.25</v>
      </c>
      <c r="F1178" s="53">
        <v>1.6306931730477552</v>
      </c>
      <c r="G1178" s="53">
        <v>0.27835505782999825</v>
      </c>
      <c r="H1178" s="53">
        <v>-0.33391492973686698</v>
      </c>
    </row>
    <row r="1179" spans="1:8">
      <c r="A1179" s="54" t="s">
        <v>1338</v>
      </c>
      <c r="B1179" s="55">
        <v>44233</v>
      </c>
      <c r="C1179" s="54">
        <v>1135345.48</v>
      </c>
      <c r="D1179" s="54">
        <v>1396.942</v>
      </c>
      <c r="E1179" s="54">
        <v>141.83500000000001</v>
      </c>
      <c r="F1179" s="53">
        <v>1.5071539964817644</v>
      </c>
      <c r="G1179" s="53">
        <v>0.28405082000665494</v>
      </c>
      <c r="H1179" s="53">
        <v>-0.32627153867163838</v>
      </c>
    </row>
    <row r="1180" spans="1:8">
      <c r="A1180" s="54" t="s">
        <v>2651</v>
      </c>
      <c r="B1180" s="55">
        <v>44234</v>
      </c>
      <c r="C1180" s="54">
        <v>1170532.8500000001</v>
      </c>
      <c r="D1180" s="54">
        <v>1398.376</v>
      </c>
      <c r="E1180" s="54">
        <v>142.03</v>
      </c>
      <c r="F1180" s="53">
        <v>1.5747582741021553</v>
      </c>
      <c r="G1180" s="53">
        <v>0.28595285739509158</v>
      </c>
      <c r="H1180" s="53">
        <v>-0.32369887148231036</v>
      </c>
    </row>
    <row r="1181" spans="1:8">
      <c r="A1181" s="54" t="s">
        <v>2652</v>
      </c>
      <c r="B1181" s="55">
        <v>44235</v>
      </c>
      <c r="C1181" s="54">
        <v>1192744.3600000001</v>
      </c>
      <c r="D1181" s="54">
        <v>1399.81</v>
      </c>
      <c r="E1181" s="54">
        <v>141.94999999999999</v>
      </c>
      <c r="F1181" s="53">
        <v>1.6674252992035647</v>
      </c>
      <c r="G1181" s="53">
        <v>0.28785662370161824</v>
      </c>
      <c r="H1181" s="53">
        <v>-0.32156000573531518</v>
      </c>
    </row>
    <row r="1182" spans="1:8">
      <c r="A1182" s="54" t="s">
        <v>2653</v>
      </c>
      <c r="B1182" s="55">
        <v>44236</v>
      </c>
      <c r="C1182" s="54">
        <v>1214416.1399999999</v>
      </c>
      <c r="D1182" s="54">
        <v>1409.14</v>
      </c>
      <c r="E1182" s="54">
        <v>141.96</v>
      </c>
      <c r="F1182" s="53">
        <v>1.6453280087549778</v>
      </c>
      <c r="G1182" s="53">
        <v>0.26983869514283154</v>
      </c>
      <c r="H1182" s="53">
        <v>-0.31605318943919825</v>
      </c>
    </row>
    <row r="1183" spans="1:8">
      <c r="A1183" s="54" t="s">
        <v>2654</v>
      </c>
      <c r="B1183" s="55">
        <v>44240</v>
      </c>
      <c r="C1183" s="54">
        <v>1262253.69</v>
      </c>
      <c r="D1183" s="54">
        <v>1428.19333333333</v>
      </c>
      <c r="E1183" s="54">
        <v>142.744</v>
      </c>
      <c r="F1183" s="53">
        <v>1.7322193388839455</v>
      </c>
      <c r="G1183" s="53">
        <v>0.28819953686415478</v>
      </c>
      <c r="H1183" s="53">
        <v>-0.30845273420941077</v>
      </c>
    </row>
    <row r="1184" spans="1:8">
      <c r="A1184" s="54" t="s">
        <v>2655</v>
      </c>
      <c r="B1184" s="55">
        <v>44241</v>
      </c>
      <c r="C1184" s="54">
        <v>1264368.7</v>
      </c>
      <c r="D1184" s="54">
        <v>1432.9566666666699</v>
      </c>
      <c r="E1184" s="54">
        <v>142.94</v>
      </c>
      <c r="F1184" s="53">
        <v>1.6744982386795866</v>
      </c>
      <c r="G1184" s="53">
        <v>0.29289478844486116</v>
      </c>
      <c r="H1184" s="53">
        <v>-0.30621754113478616</v>
      </c>
    </row>
    <row r="1185" spans="1:8">
      <c r="A1185" s="54" t="s">
        <v>2656</v>
      </c>
      <c r="B1185" s="55">
        <v>44242</v>
      </c>
      <c r="C1185" s="54">
        <v>1257286.19</v>
      </c>
      <c r="D1185" s="54">
        <v>1437.72</v>
      </c>
      <c r="E1185" s="54">
        <v>143.43</v>
      </c>
      <c r="F1185" s="53">
        <v>1.6368553054691377</v>
      </c>
      <c r="G1185" s="53">
        <v>0.29759293856442759</v>
      </c>
      <c r="H1185" s="53">
        <v>-0.30360264128957082</v>
      </c>
    </row>
    <row r="1186" spans="1:8">
      <c r="A1186" s="54" t="s">
        <v>2657</v>
      </c>
      <c r="B1186" s="55">
        <v>44243</v>
      </c>
      <c r="C1186" s="54">
        <v>1245882.8799999999</v>
      </c>
      <c r="D1186" s="54">
        <v>1442.17</v>
      </c>
      <c r="E1186" s="54">
        <v>143.35</v>
      </c>
      <c r="F1186" s="53">
        <v>1.6389093280027041</v>
      </c>
      <c r="G1186" s="53">
        <v>0.31625686800649833</v>
      </c>
      <c r="H1186" s="53">
        <v>-0.30392347285617172</v>
      </c>
    </row>
    <row r="1187" spans="1:8">
      <c r="A1187" s="54" t="s">
        <v>2638</v>
      </c>
      <c r="B1187" s="55">
        <v>44244</v>
      </c>
      <c r="C1187" s="54">
        <v>1238357.42</v>
      </c>
      <c r="D1187" s="54">
        <v>1444.93</v>
      </c>
      <c r="E1187" s="54">
        <v>142.37</v>
      </c>
      <c r="F1187" s="53">
        <v>1.5866167507106503</v>
      </c>
      <c r="G1187" s="53">
        <v>0.30918102003279913</v>
      </c>
      <c r="H1187" s="53">
        <v>-0.3121225298352418</v>
      </c>
    </row>
    <row r="1188" spans="1:8">
      <c r="A1188" s="54" t="s">
        <v>2899</v>
      </c>
      <c r="B1188" s="55">
        <v>44247</v>
      </c>
      <c r="C1188" s="54">
        <v>1232716.1000000001</v>
      </c>
      <c r="D1188" s="54">
        <v>1416.5740000000001</v>
      </c>
      <c r="E1188" s="54">
        <v>142.04</v>
      </c>
      <c r="F1188" s="53">
        <v>1.5748334540852555</v>
      </c>
      <c r="G1188" s="53">
        <v>0.28348902318585845</v>
      </c>
      <c r="H1188" s="53">
        <v>-0.31371696381118042</v>
      </c>
    </row>
    <row r="1189" spans="1:8">
      <c r="A1189" s="54" t="s">
        <v>1739</v>
      </c>
      <c r="B1189" s="55">
        <v>44248</v>
      </c>
      <c r="C1189" s="54">
        <v>1222614.25</v>
      </c>
      <c r="D1189" s="54">
        <v>1407.1220000000001</v>
      </c>
      <c r="E1189" s="54">
        <v>141.93</v>
      </c>
      <c r="F1189" s="53">
        <v>1.5376074815550922</v>
      </c>
      <c r="G1189" s="53">
        <v>0.30935507524184236</v>
      </c>
      <c r="H1189" s="53">
        <v>-0.31215469613259661</v>
      </c>
    </row>
    <row r="1190" spans="1:8">
      <c r="A1190" s="54" t="s">
        <v>2900</v>
      </c>
      <c r="B1190" s="55">
        <v>44249</v>
      </c>
      <c r="C1190" s="54">
        <v>1214482.68</v>
      </c>
      <c r="D1190" s="54">
        <v>1397.67</v>
      </c>
      <c r="E1190" s="54">
        <v>140.44999999999999</v>
      </c>
      <c r="F1190" s="53">
        <v>1.4342989723401702</v>
      </c>
      <c r="G1190" s="53">
        <v>0.31237359083713168</v>
      </c>
      <c r="H1190" s="53">
        <v>-0.31863387182845782</v>
      </c>
    </row>
    <row r="1191" spans="1:8">
      <c r="A1191" s="54" t="s">
        <v>2901</v>
      </c>
      <c r="B1191" s="55">
        <v>44250</v>
      </c>
      <c r="C1191" s="54">
        <v>1211642.8400000001</v>
      </c>
      <c r="D1191" s="54">
        <v>1398.2</v>
      </c>
      <c r="E1191" s="54">
        <v>140.77000000000001</v>
      </c>
      <c r="F1191" s="53">
        <v>1.4053140632853354</v>
      </c>
      <c r="G1191" s="53">
        <v>0.32490618959178263</v>
      </c>
      <c r="H1191" s="53">
        <v>-0.30128555119868961</v>
      </c>
    </row>
    <row r="1192" spans="1:8">
      <c r="A1192" s="54" t="s">
        <v>1747</v>
      </c>
      <c r="B1192" s="55">
        <v>44251</v>
      </c>
      <c r="C1192" s="54">
        <v>1205832.3600000001</v>
      </c>
      <c r="D1192" s="54">
        <v>1376.76</v>
      </c>
      <c r="E1192" s="54">
        <v>139.54</v>
      </c>
      <c r="F1192" s="53">
        <v>1.3255594623164613</v>
      </c>
      <c r="G1192" s="53">
        <v>0.30308365040604235</v>
      </c>
      <c r="H1192" s="53">
        <v>-0.30431747931000108</v>
      </c>
    </row>
    <row r="1193" spans="1:8">
      <c r="A1193" s="54" t="s">
        <v>2902</v>
      </c>
      <c r="B1193" s="55">
        <v>44254</v>
      </c>
      <c r="C1193" s="54">
        <v>1194009.8899999999</v>
      </c>
      <c r="D1193" s="54">
        <v>1368.1859999999999</v>
      </c>
      <c r="E1193" s="54">
        <v>139.85499999999999</v>
      </c>
      <c r="F1193" s="53">
        <v>1.2792930783348555</v>
      </c>
      <c r="G1193" s="53">
        <v>0.31138971159099404</v>
      </c>
      <c r="H1193" s="53">
        <v>-0.29547629842325329</v>
      </c>
    </row>
    <row r="1194" spans="1:8">
      <c r="A1194" s="54" t="s">
        <v>2903</v>
      </c>
      <c r="B1194" s="55">
        <v>44255</v>
      </c>
      <c r="C1194" s="54">
        <v>1185603.68</v>
      </c>
      <c r="D1194" s="54">
        <v>1365.328</v>
      </c>
      <c r="E1194" s="54">
        <v>139.96</v>
      </c>
      <c r="F1194" s="53">
        <v>1.3440121034476551</v>
      </c>
      <c r="G1194" s="53">
        <v>0.32873206156050072</v>
      </c>
      <c r="H1194" s="53">
        <v>-0.27311442631039096</v>
      </c>
    </row>
    <row r="1195" spans="1:8">
      <c r="A1195" s="54" t="s">
        <v>2904</v>
      </c>
      <c r="B1195" s="55">
        <v>44256</v>
      </c>
      <c r="C1195" s="54">
        <v>1181641.2</v>
      </c>
      <c r="D1195" s="54">
        <v>1362.47</v>
      </c>
      <c r="E1195" s="54">
        <v>139.86000000000001</v>
      </c>
      <c r="F1195" s="53">
        <v>1.2918528057342917</v>
      </c>
      <c r="G1195" s="53">
        <v>0.33276793382673753</v>
      </c>
      <c r="H1195" s="53">
        <v>-0.2660579345088161</v>
      </c>
    </row>
    <row r="1196" spans="1:8">
      <c r="A1196" s="54" t="s">
        <v>2905</v>
      </c>
      <c r="B1196" s="55">
        <v>44257</v>
      </c>
      <c r="C1196" s="54">
        <v>1186277.26</v>
      </c>
      <c r="D1196" s="54">
        <v>1359.65</v>
      </c>
      <c r="E1196" s="54">
        <v>140</v>
      </c>
      <c r="F1196" s="53">
        <v>1.2410962131664278</v>
      </c>
      <c r="G1196" s="53">
        <v>0.33688288447735082</v>
      </c>
      <c r="H1196" s="53">
        <v>-0.26443545421110703</v>
      </c>
    </row>
    <row r="1197" spans="1:8">
      <c r="A1197" s="54" t="s">
        <v>2906</v>
      </c>
      <c r="B1197" s="55">
        <v>44258</v>
      </c>
      <c r="C1197" s="54">
        <v>1177916.8799999999</v>
      </c>
      <c r="D1197" s="54">
        <v>1378.02</v>
      </c>
      <c r="E1197" s="54">
        <v>141.18</v>
      </c>
      <c r="F1197" s="53">
        <v>1.1643426600961844</v>
      </c>
      <c r="G1197" s="53">
        <v>0.3407211379424413</v>
      </c>
      <c r="H1197" s="53">
        <v>-0.27178005880229017</v>
      </c>
    </row>
    <row r="1198" spans="1:8">
      <c r="A1198" s="54" t="s">
        <v>2907</v>
      </c>
      <c r="B1198" s="55">
        <v>44261</v>
      </c>
      <c r="C1198" s="54">
        <v>1169724.27</v>
      </c>
      <c r="D1198" s="54">
        <v>1336.0920000000001</v>
      </c>
      <c r="E1198" s="54">
        <v>140.38499999999999</v>
      </c>
      <c r="F1198" s="53">
        <v>1.1069748428370692</v>
      </c>
      <c r="G1198" s="53">
        <v>0.28741484472109557</v>
      </c>
      <c r="H1198" s="53">
        <v>-0.28206505062902731</v>
      </c>
    </row>
    <row r="1199" spans="1:8">
      <c r="A1199" s="54" t="s">
        <v>2908</v>
      </c>
      <c r="B1199" s="55">
        <v>44262</v>
      </c>
      <c r="C1199" s="54">
        <v>1175595.79</v>
      </c>
      <c r="D1199" s="54">
        <v>1322.116</v>
      </c>
      <c r="E1199" s="54">
        <v>140.12</v>
      </c>
      <c r="F1199" s="53">
        <v>1.1406185403153661</v>
      </c>
      <c r="G1199" s="53">
        <v>0.343783159666462</v>
      </c>
      <c r="H1199" s="53">
        <v>-0.22788688311402061</v>
      </c>
    </row>
    <row r="1200" spans="1:8">
      <c r="A1200" s="54" t="s">
        <v>2909</v>
      </c>
      <c r="B1200" s="55">
        <v>44263</v>
      </c>
      <c r="C1200" s="54">
        <v>1199888.3999999999</v>
      </c>
      <c r="D1200" s="54">
        <v>1308.1400000000001</v>
      </c>
      <c r="E1200" s="54">
        <v>140.21</v>
      </c>
      <c r="F1200" s="53">
        <v>1.2453908434905623</v>
      </c>
      <c r="G1200" s="53">
        <v>0.38001097138999085</v>
      </c>
      <c r="H1200" s="53">
        <v>-0.18529924462521785</v>
      </c>
    </row>
    <row r="1201" spans="1:8">
      <c r="A1201" s="54" t="s">
        <v>2910</v>
      </c>
      <c r="B1201" s="55">
        <v>44264</v>
      </c>
      <c r="C1201" s="54">
        <v>1210146.6599999999</v>
      </c>
      <c r="D1201" s="54">
        <v>1317.85</v>
      </c>
      <c r="E1201" s="54">
        <v>140.91</v>
      </c>
      <c r="F1201" s="53">
        <v>1.327888578994699</v>
      </c>
      <c r="G1201" s="53">
        <v>0.36628479601886887</v>
      </c>
      <c r="H1201" s="53">
        <v>-0.20533498759305213</v>
      </c>
    </row>
    <row r="1202" spans="1:8">
      <c r="A1202" s="54" t="s">
        <v>2911</v>
      </c>
      <c r="B1202" s="55">
        <v>44265</v>
      </c>
      <c r="C1202" s="54">
        <v>1206878.02</v>
      </c>
      <c r="D1202" s="54">
        <v>1324.9</v>
      </c>
      <c r="E1202" s="54">
        <v>142.59</v>
      </c>
      <c r="F1202" s="53">
        <v>1.3199744730111038</v>
      </c>
      <c r="G1202" s="53">
        <v>0.39961124844182461</v>
      </c>
      <c r="H1202" s="53">
        <v>-0.1992924528301887</v>
      </c>
    </row>
    <row r="1203" spans="1:8">
      <c r="A1203" s="54" t="s">
        <v>2912</v>
      </c>
      <c r="B1203" s="55">
        <v>44268</v>
      </c>
      <c r="C1203" s="54">
        <v>1229377.18</v>
      </c>
      <c r="D1203" s="54">
        <v>1334.11</v>
      </c>
      <c r="E1203" s="54">
        <v>142.7475</v>
      </c>
      <c r="F1203" s="53">
        <v>1.4453579506482477</v>
      </c>
      <c r="G1203" s="53">
        <v>0.51852585378735094</v>
      </c>
      <c r="H1203" s="53">
        <v>-0.16565842539014553</v>
      </c>
    </row>
    <row r="1204" spans="1:8">
      <c r="A1204" s="54" t="s">
        <v>1342</v>
      </c>
      <c r="B1204" s="55">
        <v>44269</v>
      </c>
      <c r="C1204" s="54">
        <v>1245186.04</v>
      </c>
      <c r="D1204" s="54">
        <v>1337.18</v>
      </c>
      <c r="E1204" s="54">
        <v>142.80000000000001</v>
      </c>
      <c r="F1204" s="53">
        <v>1.5185511820523296</v>
      </c>
      <c r="G1204" s="53">
        <v>0.56236709399112939</v>
      </c>
      <c r="H1204" s="53">
        <v>-0.15382792130836676</v>
      </c>
    </row>
    <row r="1205" spans="1:8">
      <c r="A1205" s="54" t="s">
        <v>2913</v>
      </c>
      <c r="B1205" s="55">
        <v>44270</v>
      </c>
      <c r="C1205" s="54">
        <v>1254212.96</v>
      </c>
      <c r="D1205" s="54">
        <v>1340.25</v>
      </c>
      <c r="E1205" s="54">
        <v>142.66</v>
      </c>
      <c r="F1205" s="53">
        <v>1.4782908352803452</v>
      </c>
      <c r="G1205" s="53">
        <v>0.60859598166062567</v>
      </c>
      <c r="H1205" s="53">
        <v>-0.11424313920278162</v>
      </c>
    </row>
    <row r="1206" spans="1:8">
      <c r="A1206" s="54" t="s">
        <v>1356</v>
      </c>
      <c r="B1206" s="55">
        <v>44271</v>
      </c>
      <c r="C1206" s="54">
        <v>1290474.49</v>
      </c>
      <c r="D1206" s="54">
        <v>1349.07</v>
      </c>
      <c r="E1206" s="54">
        <v>143.09</v>
      </c>
      <c r="F1206" s="53">
        <v>1.5684677063843706</v>
      </c>
      <c r="G1206" s="53">
        <v>0.63191319494846865</v>
      </c>
      <c r="H1206" s="53">
        <v>-9.4939911448450265E-2</v>
      </c>
    </row>
    <row r="1207" spans="1:8">
      <c r="A1207" s="54" t="s">
        <v>2914</v>
      </c>
      <c r="B1207" s="55">
        <v>44272</v>
      </c>
      <c r="C1207" s="54">
        <v>1307707.1299999999</v>
      </c>
      <c r="D1207" s="54">
        <v>1342.8</v>
      </c>
      <c r="E1207" s="54">
        <v>142.63999999999999</v>
      </c>
      <c r="F1207" s="53">
        <v>1.5496313639578787</v>
      </c>
      <c r="G1207" s="53">
        <v>0.7044718904304339</v>
      </c>
      <c r="H1207" s="53">
        <v>-0.10119722747321991</v>
      </c>
    </row>
    <row r="1208" spans="1:8">
      <c r="A1208" s="54" t="s">
        <v>3060</v>
      </c>
      <c r="B1208" s="55">
        <v>44282</v>
      </c>
      <c r="C1208" s="54">
        <v>1309561.6299999999</v>
      </c>
      <c r="D1208" s="54">
        <v>1324.8769230769201</v>
      </c>
      <c r="E1208" s="54">
        <v>141.749090909091</v>
      </c>
      <c r="F1208" s="53">
        <v>1.5745246206736425</v>
      </c>
      <c r="G1208" s="53">
        <v>0.65266687009071189</v>
      </c>
      <c r="H1208" s="53">
        <v>-0.1070360910350826</v>
      </c>
    </row>
    <row r="1209" spans="1:8">
      <c r="A1209" s="54" t="s">
        <v>3061</v>
      </c>
      <c r="B1209" s="55">
        <v>44283</v>
      </c>
      <c r="C1209" s="54">
        <v>1306887.75</v>
      </c>
      <c r="D1209" s="54">
        <v>1323.0846153846201</v>
      </c>
      <c r="E1209" s="54">
        <v>141.66</v>
      </c>
      <c r="F1209" s="53">
        <v>1.5071337101970403</v>
      </c>
      <c r="G1209" s="53">
        <v>0.5816154820864754</v>
      </c>
      <c r="H1209" s="53">
        <v>-0.13001289688632323</v>
      </c>
    </row>
    <row r="1210" spans="1:8">
      <c r="A1210" s="54" t="s">
        <v>3062</v>
      </c>
      <c r="B1210" s="55">
        <v>44285</v>
      </c>
      <c r="C1210" s="54">
        <v>1303193.71</v>
      </c>
      <c r="D1210" s="54">
        <v>1319.5</v>
      </c>
      <c r="E1210" s="54">
        <v>142.5</v>
      </c>
      <c r="F1210" s="53">
        <v>1.4471959482426904</v>
      </c>
      <c r="G1210" s="53">
        <v>0.55370816174729964</v>
      </c>
      <c r="H1210" s="53">
        <v>-0.14733385965251833</v>
      </c>
    </row>
    <row r="1211" spans="1:8">
      <c r="A1211" s="54" t="s">
        <v>3063</v>
      </c>
      <c r="B1211" s="55">
        <v>44286</v>
      </c>
      <c r="C1211" s="54">
        <v>1294521.6399999999</v>
      </c>
      <c r="D1211" s="54">
        <v>1316.43</v>
      </c>
      <c r="E1211" s="54">
        <v>143.21</v>
      </c>
      <c r="F1211" s="53">
        <v>1.3724422709591528</v>
      </c>
      <c r="G1211" s="53">
        <v>0.56124654687806719</v>
      </c>
      <c r="H1211" s="53">
        <v>-0.1478638581459002</v>
      </c>
    </row>
    <row r="1212" spans="1:8">
      <c r="A1212" s="54" t="s">
        <v>3064</v>
      </c>
      <c r="B1212" s="55">
        <v>44289</v>
      </c>
      <c r="C1212" s="54">
        <v>1282948.74</v>
      </c>
      <c r="D1212" s="54">
        <v>1329.846</v>
      </c>
      <c r="E1212" s="54">
        <v>143.69</v>
      </c>
      <c r="F1212" s="53">
        <v>1.3426071690423211</v>
      </c>
      <c r="G1212" s="53">
        <v>0.59833417465926297</v>
      </c>
      <c r="H1212" s="53">
        <v>-0.13220195675806268</v>
      </c>
    </row>
    <row r="1213" spans="1:8">
      <c r="A1213" s="54" t="s">
        <v>3065</v>
      </c>
      <c r="B1213" s="55">
        <v>44290</v>
      </c>
      <c r="C1213" s="54">
        <v>1269478.7</v>
      </c>
      <c r="D1213" s="54">
        <v>1334.318</v>
      </c>
      <c r="E1213" s="54">
        <v>143.85</v>
      </c>
      <c r="F1213" s="53">
        <v>1.2372603337832362</v>
      </c>
      <c r="G1213" s="53">
        <v>0.61238883502402452</v>
      </c>
      <c r="H1213" s="53">
        <v>-0.13931471351169122</v>
      </c>
    </row>
    <row r="1214" spans="1:8">
      <c r="A1214" s="54" t="s">
        <v>3066</v>
      </c>
      <c r="B1214" s="55">
        <v>44291</v>
      </c>
      <c r="C1214" s="54">
        <v>1262735.3</v>
      </c>
      <c r="D1214" s="54">
        <v>1338.79</v>
      </c>
      <c r="E1214" s="54">
        <v>143.44999999999999</v>
      </c>
      <c r="F1214" s="53">
        <v>1.2002551273219222</v>
      </c>
      <c r="G1214" s="53">
        <v>0.60522929975967665</v>
      </c>
      <c r="H1214" s="53">
        <v>-0.15914419695193438</v>
      </c>
    </row>
    <row r="1215" spans="1:8">
      <c r="A1215" s="54" t="s">
        <v>3067</v>
      </c>
      <c r="B1215" s="55">
        <v>44292</v>
      </c>
      <c r="C1215" s="54">
        <v>1260785.7</v>
      </c>
      <c r="D1215" s="54">
        <v>1346.91</v>
      </c>
      <c r="E1215" s="54">
        <v>143.32</v>
      </c>
      <c r="F1215" s="53">
        <v>1.2131717038701808</v>
      </c>
      <c r="G1215" s="53">
        <v>0.57749200660553046</v>
      </c>
      <c r="H1215" s="53">
        <v>-0.17045783411471904</v>
      </c>
    </row>
    <row r="1216" spans="1:8">
      <c r="A1216" s="54" t="s">
        <v>3068</v>
      </c>
      <c r="B1216" s="55">
        <v>44293</v>
      </c>
      <c r="C1216" s="54">
        <v>1249910.3799999999</v>
      </c>
      <c r="D1216" s="54">
        <v>1338.76</v>
      </c>
      <c r="E1216" s="54">
        <v>143.94999999999999</v>
      </c>
      <c r="F1216" s="53">
        <v>1.1425211249302967</v>
      </c>
      <c r="G1216" s="53">
        <v>0.52452314524853394</v>
      </c>
      <c r="H1216" s="53">
        <v>-0.17874258329529902</v>
      </c>
    </row>
    <row r="1217" spans="1:8">
      <c r="A1217" s="54" t="s">
        <v>3069</v>
      </c>
      <c r="B1217" s="55">
        <v>44296</v>
      </c>
      <c r="C1217" s="54">
        <v>1240696.71</v>
      </c>
      <c r="D1217" s="54">
        <v>1328.89</v>
      </c>
      <c r="E1217" s="54">
        <v>144.51249999999999</v>
      </c>
      <c r="F1217" s="53">
        <v>1.0773356073412401</v>
      </c>
      <c r="G1217" s="53">
        <v>0.52073010242032391</v>
      </c>
      <c r="H1217" s="53">
        <v>-0.16779441405125262</v>
      </c>
    </row>
    <row r="1218" spans="1:8">
      <c r="A1218" s="54" t="s">
        <v>3070</v>
      </c>
      <c r="B1218" s="55">
        <v>44297</v>
      </c>
      <c r="C1218" s="54">
        <v>1230876.49</v>
      </c>
      <c r="D1218" s="54">
        <v>1325.6</v>
      </c>
      <c r="E1218" s="54">
        <v>144.69999999999999</v>
      </c>
      <c r="F1218" s="53">
        <v>1.0249480137023346</v>
      </c>
      <c r="G1218" s="53">
        <v>0.52568933671875095</v>
      </c>
      <c r="H1218" s="53">
        <v>-0.16730411772178289</v>
      </c>
    </row>
    <row r="1219" spans="1:8">
      <c r="A1219" s="54" t="s">
        <v>3071</v>
      </c>
      <c r="B1219" s="55">
        <v>44298</v>
      </c>
      <c r="C1219" s="54">
        <v>1226158.23</v>
      </c>
      <c r="D1219" s="54">
        <v>1322.31</v>
      </c>
      <c r="E1219" s="54">
        <v>144</v>
      </c>
      <c r="F1219" s="53">
        <v>0.96733081505768825</v>
      </c>
      <c r="G1219" s="53">
        <v>0.5160377685594566</v>
      </c>
      <c r="H1219" s="53">
        <v>-0.17402776184467139</v>
      </c>
    </row>
    <row r="1220" spans="1:8">
      <c r="A1220" s="54" t="s">
        <v>3072</v>
      </c>
      <c r="B1220" s="55">
        <v>44299</v>
      </c>
      <c r="C1220" s="54">
        <v>1244556.6499999999</v>
      </c>
      <c r="D1220" s="54">
        <v>1323.95</v>
      </c>
      <c r="E1220" s="54">
        <v>143.1</v>
      </c>
      <c r="F1220" s="53">
        <v>0.99279406123226255</v>
      </c>
      <c r="G1220" s="53">
        <v>0.49913943429127894</v>
      </c>
      <c r="H1220" s="53">
        <v>-0.17711328349626232</v>
      </c>
    </row>
    <row r="1221" spans="1:8">
      <c r="A1221" s="54" t="s">
        <v>3073</v>
      </c>
      <c r="B1221" s="55">
        <v>44300</v>
      </c>
      <c r="C1221" s="54">
        <v>1243358.69</v>
      </c>
      <c r="D1221" s="54">
        <v>1336.59</v>
      </c>
      <c r="E1221" s="54">
        <v>143.83000000000001</v>
      </c>
      <c r="F1221" s="53">
        <v>0.98490015817644783</v>
      </c>
      <c r="G1221" s="53">
        <v>0.49124725256334445</v>
      </c>
      <c r="H1221" s="53">
        <v>-0.18753883522566794</v>
      </c>
    </row>
    <row r="1222" spans="1:8">
      <c r="A1222" s="54" t="s">
        <v>3074</v>
      </c>
      <c r="B1222" s="55">
        <v>44303</v>
      </c>
      <c r="C1222" s="54">
        <v>1233781.81</v>
      </c>
      <c r="D1222" s="54">
        <v>1343.7660000000001</v>
      </c>
      <c r="E1222" s="54">
        <v>145.97499999999999</v>
      </c>
      <c r="F1222" s="53">
        <v>0.91058130259082071</v>
      </c>
      <c r="G1222" s="53">
        <v>0.51301146215686733</v>
      </c>
      <c r="H1222" s="53">
        <v>-0.17073794239618245</v>
      </c>
    </row>
    <row r="1223" spans="1:8">
      <c r="A1223" s="54" t="s">
        <v>3075</v>
      </c>
      <c r="B1223" s="55">
        <v>44304</v>
      </c>
      <c r="C1223" s="54">
        <v>1224795.26</v>
      </c>
      <c r="D1223" s="54">
        <v>1346.1579999999999</v>
      </c>
      <c r="E1223" s="54">
        <v>146.69</v>
      </c>
      <c r="F1223" s="53">
        <v>0.83104377351476577</v>
      </c>
      <c r="G1223" s="53">
        <v>0.62066755594203915</v>
      </c>
      <c r="H1223" s="53">
        <v>-0.15351449441264708</v>
      </c>
    </row>
    <row r="1224" spans="1:8">
      <c r="A1224" s="54" t="s">
        <v>3076</v>
      </c>
      <c r="B1224" s="55">
        <v>44305</v>
      </c>
      <c r="C1224" s="54">
        <v>1216874.27</v>
      </c>
      <c r="D1224" s="54">
        <v>1348.55</v>
      </c>
      <c r="E1224" s="54">
        <v>147.01</v>
      </c>
      <c r="F1224" s="53">
        <v>0.76349146997196948</v>
      </c>
      <c r="G1224" s="53">
        <v>0.93852490556555401</v>
      </c>
      <c r="H1224" s="53">
        <v>-0.15946255002858789</v>
      </c>
    </row>
    <row r="1225" spans="1:8">
      <c r="A1225" s="54" t="s">
        <v>3051</v>
      </c>
      <c r="B1225" s="55">
        <v>44306</v>
      </c>
      <c r="C1225" s="54">
        <v>1219589.9099999999</v>
      </c>
      <c r="D1225" s="54">
        <v>1347.61</v>
      </c>
      <c r="E1225" s="54">
        <v>147.07</v>
      </c>
      <c r="F1225" s="53">
        <v>0.72016790179321655</v>
      </c>
      <c r="G1225" s="53">
        <v>0.49845996464034314</v>
      </c>
      <c r="H1225" s="53">
        <v>-0.1501791286259101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375" defaultRowHeight="18"/>
  <cols>
    <col min="1" max="1" width="31.375" style="44" bestFit="1" customWidth="1"/>
    <col min="2" max="2" width="17.875" style="44" bestFit="1" customWidth="1"/>
    <col min="3" max="3" width="11.875" style="44" customWidth="1"/>
    <col min="4" max="4" width="10.25" style="44" customWidth="1"/>
    <col min="5" max="5" width="9.75" style="44" customWidth="1"/>
    <col min="6" max="6" width="15.875" style="44" customWidth="1"/>
    <col min="7" max="7" width="13.625" style="44" customWidth="1"/>
    <col min="8" max="11" width="10.375" style="44" bestFit="1" customWidth="1"/>
    <col min="12" max="12" width="13.625" style="44" bestFit="1" customWidth="1"/>
    <col min="13" max="13" width="13.375" style="44" bestFit="1" customWidth="1"/>
    <col min="14" max="14" width="8.25" style="44" bestFit="1" customWidth="1"/>
    <col min="15" max="15" width="10.375" style="44" bestFit="1" customWidth="1"/>
    <col min="16" max="16" width="12.875" style="44" bestFit="1" customWidth="1"/>
    <col min="17" max="17" width="13.625" style="44" bestFit="1" customWidth="1"/>
    <col min="18" max="18" width="11.125" style="44" bestFit="1" customWidth="1"/>
    <col min="19" max="19" width="13.625" style="44" bestFit="1" customWidth="1"/>
    <col min="20" max="20" width="10.375" style="44" bestFit="1" customWidth="1"/>
    <col min="21" max="21" width="13.625" style="44" bestFit="1" customWidth="1"/>
    <col min="22" max="22" width="13.75" style="44" bestFit="1" customWidth="1"/>
    <col min="23" max="23" width="11.875" style="44" bestFit="1" customWidth="1"/>
    <col min="24" max="24" width="10.375" style="44" bestFit="1" customWidth="1"/>
    <col min="25" max="25" width="6.875" style="44" bestFit="1" customWidth="1"/>
    <col min="26" max="27" width="10.375" style="44" bestFit="1" customWidth="1"/>
    <col min="28" max="28" width="11" style="44" bestFit="1" customWidth="1"/>
    <col min="29" max="30" width="10.375" style="44" bestFit="1" customWidth="1"/>
    <col min="31" max="31" width="13.125" style="44" bestFit="1" customWidth="1"/>
    <col min="32" max="32" width="14.625" style="44" bestFit="1" customWidth="1"/>
    <col min="33" max="33" width="13.625" style="44" bestFit="1" customWidth="1"/>
    <col min="34" max="36" width="10.375" style="44" bestFit="1" customWidth="1"/>
    <col min="37" max="37" width="14.625" style="44" bestFit="1" customWidth="1"/>
    <col min="38" max="38" width="10.375" style="44" bestFit="1" customWidth="1"/>
    <col min="39" max="39" width="13" style="44" bestFit="1" customWidth="1"/>
    <col min="40" max="40" width="10.375" style="44" bestFit="1" customWidth="1"/>
    <col min="41" max="41" width="6.875" style="44" bestFit="1" customWidth="1"/>
    <col min="42" max="42" width="13.875" style="44" bestFit="1" customWidth="1"/>
    <col min="43" max="43" width="13.125" style="44" bestFit="1" customWidth="1"/>
    <col min="44" max="45" width="10.375" style="44" bestFit="1" customWidth="1"/>
    <col min="46" max="16384" width="10.375" style="44"/>
  </cols>
  <sheetData>
    <row r="1" spans="1:4">
      <c r="A1" s="632" t="s">
        <v>422</v>
      </c>
      <c r="B1" s="633" t="s">
        <v>2125</v>
      </c>
      <c r="C1" s="633" t="s">
        <v>2060</v>
      </c>
      <c r="D1" s="633" t="s">
        <v>1865</v>
      </c>
    </row>
    <row r="2" spans="1:4" ht="18.75">
      <c r="A2" s="505" t="s">
        <v>431</v>
      </c>
      <c r="B2" s="1038">
        <v>24.668276052028254</v>
      </c>
      <c r="C2" s="1038">
        <v>20.02</v>
      </c>
      <c r="D2" s="1038">
        <v>10.3</v>
      </c>
    </row>
    <row r="3" spans="1:4">
      <c r="A3" s="504" t="s">
        <v>430</v>
      </c>
      <c r="B3" s="887">
        <v>22152.301107466974</v>
      </c>
      <c r="C3" s="887">
        <v>14873.505212998278</v>
      </c>
      <c r="D3" s="887">
        <v>6204</v>
      </c>
    </row>
    <row r="4" spans="1:4">
      <c r="A4" s="504" t="s">
        <v>2056</v>
      </c>
      <c r="B4" s="887">
        <v>370.31679225786939</v>
      </c>
      <c r="C4" s="887">
        <v>538.38077166350411</v>
      </c>
      <c r="D4" s="887">
        <v>253</v>
      </c>
    </row>
    <row r="5" spans="1:4">
      <c r="A5" s="504" t="s">
        <v>115</v>
      </c>
      <c r="B5" s="887">
        <v>112.30327387970978</v>
      </c>
      <c r="C5" s="887">
        <v>108</v>
      </c>
      <c r="D5" s="887">
        <v>39</v>
      </c>
    </row>
    <row r="6" spans="1:4">
      <c r="A6" s="504" t="s">
        <v>429</v>
      </c>
      <c r="B6" s="887">
        <v>107.52445466536678</v>
      </c>
      <c r="C6" s="887">
        <v>83</v>
      </c>
      <c r="D6" s="887">
        <v>45</v>
      </c>
    </row>
    <row r="7" spans="1:4">
      <c r="A7" s="504" t="s">
        <v>442</v>
      </c>
      <c r="B7" s="887">
        <v>87.156180699884274</v>
      </c>
      <c r="C7" s="887">
        <v>81</v>
      </c>
      <c r="D7" s="887">
        <v>37</v>
      </c>
    </row>
    <row r="8" spans="1:4">
      <c r="A8" s="504" t="s">
        <v>129</v>
      </c>
      <c r="B8" s="887">
        <v>82.683114154203551</v>
      </c>
      <c r="C8" s="887">
        <v>65.271344800892777</v>
      </c>
      <c r="D8" s="887">
        <v>31</v>
      </c>
    </row>
    <row r="9" spans="1:4">
      <c r="A9" s="504" t="s">
        <v>440</v>
      </c>
      <c r="B9" s="887">
        <v>79.308195314960344</v>
      </c>
      <c r="C9" s="887">
        <v>65.337963019934108</v>
      </c>
      <c r="D9" s="887">
        <v>43</v>
      </c>
    </row>
    <row r="10" spans="1:4">
      <c r="A10" s="632" t="s">
        <v>1697</v>
      </c>
      <c r="B10" s="633" t="s">
        <v>2125</v>
      </c>
      <c r="C10" s="633" t="s">
        <v>2060</v>
      </c>
      <c r="D10" s="633" t="s">
        <v>1865</v>
      </c>
    </row>
    <row r="11" spans="1:4">
      <c r="A11" s="504" t="s">
        <v>2055</v>
      </c>
      <c r="B11" s="887">
        <v>27.497375481957217</v>
      </c>
      <c r="C11" s="887">
        <v>24</v>
      </c>
      <c r="D11" s="887">
        <v>12</v>
      </c>
    </row>
    <row r="12" spans="1:4">
      <c r="A12" s="504" t="s">
        <v>108</v>
      </c>
      <c r="B12" s="887">
        <v>24.852828628728165</v>
      </c>
      <c r="C12" s="887">
        <v>25.27560718110432</v>
      </c>
      <c r="D12" s="887">
        <v>12</v>
      </c>
    </row>
    <row r="13" spans="1:4">
      <c r="A13" s="504" t="s">
        <v>433</v>
      </c>
      <c r="B13" s="887">
        <v>20.472295668152722</v>
      </c>
      <c r="C13" s="887">
        <v>15</v>
      </c>
      <c r="D13" s="887">
        <v>8</v>
      </c>
    </row>
    <row r="14" spans="1:4">
      <c r="A14" s="504" t="s">
        <v>2054</v>
      </c>
      <c r="B14" s="887">
        <v>20.243584414329394</v>
      </c>
      <c r="C14" s="887">
        <v>16</v>
      </c>
      <c r="D14" s="887">
        <v>9</v>
      </c>
    </row>
    <row r="15" spans="1:4">
      <c r="A15" s="504" t="s">
        <v>103</v>
      </c>
      <c r="B15" s="887">
        <v>20.180044367184848</v>
      </c>
      <c r="C15" s="887">
        <v>15</v>
      </c>
      <c r="D15" s="887">
        <v>8</v>
      </c>
    </row>
    <row r="16" spans="1:4">
      <c r="A16" s="504" t="s">
        <v>424</v>
      </c>
      <c r="B16" s="1037">
        <v>16.332124964377581</v>
      </c>
      <c r="C16" s="887">
        <v>11</v>
      </c>
      <c r="D16" s="887">
        <v>6</v>
      </c>
    </row>
    <row r="17" spans="1:45">
      <c r="A17" s="504" t="s">
        <v>2108</v>
      </c>
      <c r="B17" s="887">
        <v>16.037127541523635</v>
      </c>
      <c r="C17" s="887">
        <v>12</v>
      </c>
      <c r="D17" s="887">
        <v>5</v>
      </c>
    </row>
    <row r="19" spans="1:45" s="982" customFormat="1" ht="43.5" customHeight="1">
      <c r="A19" s="981" t="s">
        <v>422</v>
      </c>
      <c r="B19" s="981" t="s">
        <v>453</v>
      </c>
      <c r="C19" s="981" t="s">
        <v>431</v>
      </c>
      <c r="D19" s="981" t="s">
        <v>103</v>
      </c>
      <c r="E19" s="981" t="s">
        <v>108</v>
      </c>
      <c r="F19" s="981" t="s">
        <v>2102</v>
      </c>
      <c r="G19" s="981" t="s">
        <v>2103</v>
      </c>
      <c r="H19" s="981" t="s">
        <v>104</v>
      </c>
      <c r="I19" s="981" t="s">
        <v>115</v>
      </c>
      <c r="J19" s="981" t="s">
        <v>452</v>
      </c>
      <c r="K19" s="981" t="s">
        <v>425</v>
      </c>
      <c r="L19" s="981" t="s">
        <v>424</v>
      </c>
      <c r="M19" s="981" t="s">
        <v>451</v>
      </c>
      <c r="N19" s="981" t="s">
        <v>450</v>
      </c>
      <c r="O19" s="981" t="s">
        <v>449</v>
      </c>
      <c r="P19" s="981" t="s">
        <v>429</v>
      </c>
      <c r="Q19" s="981" t="s">
        <v>448</v>
      </c>
      <c r="R19" s="981" t="s">
        <v>447</v>
      </c>
      <c r="S19" s="981" t="s">
        <v>446</v>
      </c>
      <c r="T19" s="981" t="s">
        <v>445</v>
      </c>
      <c r="U19" s="981" t="s">
        <v>444</v>
      </c>
      <c r="V19" s="981" t="s">
        <v>2104</v>
      </c>
      <c r="W19" s="981" t="s">
        <v>2105</v>
      </c>
      <c r="X19" s="981" t="s">
        <v>443</v>
      </c>
      <c r="Y19" s="981" t="s">
        <v>2106</v>
      </c>
      <c r="Z19" s="981" t="s">
        <v>427</v>
      </c>
      <c r="AA19" s="981" t="s">
        <v>442</v>
      </c>
      <c r="AB19" s="981" t="s">
        <v>2107</v>
      </c>
      <c r="AC19" s="981" t="s">
        <v>441</v>
      </c>
      <c r="AD19" s="981" t="s">
        <v>440</v>
      </c>
      <c r="AE19" s="981" t="s">
        <v>430</v>
      </c>
      <c r="AF19" s="981" t="s">
        <v>423</v>
      </c>
      <c r="AG19" s="981" t="s">
        <v>439</v>
      </c>
      <c r="AH19" s="981" t="s">
        <v>142</v>
      </c>
      <c r="AI19" s="981" t="s">
        <v>438</v>
      </c>
      <c r="AJ19" s="981" t="s">
        <v>426</v>
      </c>
      <c r="AK19" s="981" t="s">
        <v>437</v>
      </c>
      <c r="AL19" s="981" t="s">
        <v>436</v>
      </c>
      <c r="AM19" s="981" t="s">
        <v>435</v>
      </c>
      <c r="AN19" s="981" t="s">
        <v>428</v>
      </c>
      <c r="AO19" s="981" t="s">
        <v>434</v>
      </c>
      <c r="AP19" s="981" t="s">
        <v>433</v>
      </c>
      <c r="AQ19" s="981" t="s">
        <v>432</v>
      </c>
      <c r="AR19" s="981" t="s">
        <v>129</v>
      </c>
      <c r="AS19" s="981" t="s">
        <v>2101</v>
      </c>
    </row>
    <row r="20" spans="1:45">
      <c r="A20" s="983" t="s">
        <v>350</v>
      </c>
      <c r="B20" s="984">
        <v>42814</v>
      </c>
      <c r="C20" s="985">
        <v>6.8367747515556072</v>
      </c>
      <c r="D20" s="985">
        <v>8.2354423712353224</v>
      </c>
      <c r="E20" s="985">
        <v>4.8812328767123292</v>
      </c>
      <c r="F20" s="985">
        <v>7.2495797821904384</v>
      </c>
      <c r="G20" s="985">
        <v>5.2521184832924392</v>
      </c>
      <c r="H20" s="985">
        <v>8.1121562816765227</v>
      </c>
      <c r="I20" s="985">
        <v>12.091576250431549</v>
      </c>
      <c r="J20" s="985">
        <v>5.8372143531123202</v>
      </c>
      <c r="K20" s="985">
        <v>14.343951887787977</v>
      </c>
      <c r="L20" s="985">
        <v>7.335372465086567</v>
      </c>
      <c r="M20" s="985">
        <v>10.593794603111052</v>
      </c>
      <c r="N20" s="985"/>
      <c r="O20" s="985">
        <v>7.1817336898146769</v>
      </c>
      <c r="P20" s="985">
        <v>20.155959210290604</v>
      </c>
      <c r="Q20" s="985">
        <v>7.7997083176209259</v>
      </c>
      <c r="R20" s="985">
        <v>7.7889611502082463</v>
      </c>
      <c r="S20" s="985">
        <v>8.2179294825955562</v>
      </c>
      <c r="T20" s="985">
        <v>7.1437281510753667</v>
      </c>
      <c r="U20" s="985">
        <v>13.625496882734991</v>
      </c>
      <c r="V20" s="985">
        <v>8.9919786096256686</v>
      </c>
      <c r="W20" s="985">
        <v>6.2421259669672571</v>
      </c>
      <c r="X20" s="985">
        <v>9.6351165742920628</v>
      </c>
      <c r="Y20" s="985"/>
      <c r="Z20" s="985">
        <v>9.0793772635656165</v>
      </c>
      <c r="AA20" s="985">
        <v>7.220696459418086</v>
      </c>
      <c r="AB20" s="985">
        <v>6.3396886430772854</v>
      </c>
      <c r="AC20" s="985">
        <v>9.9373932373321914</v>
      </c>
      <c r="AD20" s="985">
        <v>12.738289043068985</v>
      </c>
      <c r="AE20" s="985">
        <v>64.411111111111111</v>
      </c>
      <c r="AF20" s="985">
        <v>1.8574790586358196</v>
      </c>
      <c r="AG20" s="985">
        <v>14.073482428115016</v>
      </c>
      <c r="AH20" s="985">
        <v>72.12119606253799</v>
      </c>
      <c r="AI20" s="985">
        <v>30.362499113355128</v>
      </c>
      <c r="AJ20" s="985">
        <v>11.912863070539419</v>
      </c>
      <c r="AK20" s="985">
        <v>8.9774236387782196</v>
      </c>
      <c r="AL20" s="985">
        <v>8.4862665310274661</v>
      </c>
      <c r="AM20" s="985">
        <v>43.346820809248555</v>
      </c>
      <c r="AN20" s="985">
        <v>54.420454545454547</v>
      </c>
      <c r="AO20" s="985"/>
      <c r="AP20" s="985">
        <v>4.9310669145128756</v>
      </c>
      <c r="AQ20" s="985">
        <v>16.287197231833911</v>
      </c>
      <c r="AR20" s="986"/>
      <c r="AS20" s="986"/>
    </row>
    <row r="21" spans="1:45">
      <c r="A21" s="983" t="s">
        <v>349</v>
      </c>
      <c r="B21" s="984">
        <v>42845</v>
      </c>
      <c r="C21" s="985">
        <v>6.9631860959617313</v>
      </c>
      <c r="D21" s="985">
        <v>8.0621748453079398</v>
      </c>
      <c r="E21" s="985">
        <v>4.7216438356164385</v>
      </c>
      <c r="F21" s="985">
        <v>7.0721494058317118</v>
      </c>
      <c r="G21" s="985">
        <v>5.2593655933017986</v>
      </c>
      <c r="H21" s="985">
        <v>7.8865087601734514</v>
      </c>
      <c r="I21" s="985">
        <v>13.758779613992068</v>
      </c>
      <c r="J21" s="985">
        <v>5.842863357485875</v>
      </c>
      <c r="K21" s="985">
        <v>15.482821736410074</v>
      </c>
      <c r="L21" s="985">
        <v>7.752969666710162</v>
      </c>
      <c r="M21" s="985">
        <v>11.036443575245055</v>
      </c>
      <c r="N21" s="985"/>
      <c r="O21" s="985">
        <v>7.1741905621236555</v>
      </c>
      <c r="P21" s="985">
        <v>20.3726710957209</v>
      </c>
      <c r="Q21" s="985">
        <v>9.3939674808342666</v>
      </c>
      <c r="R21" s="985">
        <v>8.4225315623753811</v>
      </c>
      <c r="S21" s="985">
        <v>8.5475474693445772</v>
      </c>
      <c r="T21" s="985">
        <v>7.2729463298801384</v>
      </c>
      <c r="U21" s="985">
        <v>15.834803996532488</v>
      </c>
      <c r="V21" s="985">
        <v>10.168449197860962</v>
      </c>
      <c r="W21" s="985">
        <v>6.391291481897639</v>
      </c>
      <c r="X21" s="985">
        <v>10.832241107147322</v>
      </c>
      <c r="Y21" s="985"/>
      <c r="Z21" s="985">
        <v>9.6196189657253175</v>
      </c>
      <c r="AA21" s="985">
        <v>8.1731858659432124</v>
      </c>
      <c r="AB21" s="985">
        <v>7.005772564334837</v>
      </c>
      <c r="AC21" s="985">
        <v>11.814186919043458</v>
      </c>
      <c r="AD21" s="985">
        <v>15.417111112097006</v>
      </c>
      <c r="AE21" s="985">
        <v>63.694444444444443</v>
      </c>
      <c r="AF21" s="985">
        <v>1.8574790586358196</v>
      </c>
      <c r="AG21" s="985">
        <v>14.073482428115016</v>
      </c>
      <c r="AH21" s="985">
        <v>73.135823187299025</v>
      </c>
      <c r="AI21" s="985">
        <v>38.948619735747585</v>
      </c>
      <c r="AJ21" s="985">
        <v>11.912863070539419</v>
      </c>
      <c r="AK21" s="985">
        <v>9.9296148738379806</v>
      </c>
      <c r="AL21" s="985">
        <v>9.1261444557477116</v>
      </c>
      <c r="AM21" s="985">
        <v>46.427745664739888</v>
      </c>
      <c r="AN21" s="985">
        <v>54.420454545454547</v>
      </c>
      <c r="AO21" s="985"/>
      <c r="AP21" s="985">
        <v>5.0075390298327038</v>
      </c>
      <c r="AQ21" s="985">
        <v>15.629757785467127</v>
      </c>
      <c r="AR21" s="986"/>
      <c r="AS21" s="986"/>
    </row>
    <row r="22" spans="1:45" s="49" customFormat="1" ht="15.75">
      <c r="A22" s="987" t="s">
        <v>348</v>
      </c>
      <c r="B22" s="984">
        <v>42876</v>
      </c>
      <c r="C22" s="988">
        <v>7.16</v>
      </c>
      <c r="D22" s="988">
        <v>7.97</v>
      </c>
      <c r="E22" s="988">
        <v>4.55</v>
      </c>
      <c r="F22" s="988">
        <v>7.26</v>
      </c>
      <c r="G22" s="988">
        <v>5.32</v>
      </c>
      <c r="H22" s="988">
        <v>7.8</v>
      </c>
      <c r="I22" s="988">
        <v>14.09</v>
      </c>
      <c r="J22" s="988">
        <v>6.17</v>
      </c>
      <c r="K22" s="988">
        <v>14.63</v>
      </c>
      <c r="L22" s="988">
        <v>8.51</v>
      </c>
      <c r="M22" s="988">
        <v>11.15</v>
      </c>
      <c r="N22" s="989"/>
      <c r="O22" s="988">
        <v>7.42</v>
      </c>
      <c r="P22" s="988">
        <v>20.96</v>
      </c>
      <c r="Q22" s="988">
        <v>10.78</v>
      </c>
      <c r="R22" s="988">
        <v>7.97</v>
      </c>
      <c r="S22" s="988">
        <v>9.2899999999999991</v>
      </c>
      <c r="T22" s="988">
        <v>7.36</v>
      </c>
      <c r="U22" s="988">
        <v>15.63</v>
      </c>
      <c r="V22" s="988">
        <v>9.39</v>
      </c>
      <c r="W22" s="988">
        <v>6.92</v>
      </c>
      <c r="X22" s="988">
        <v>10.84</v>
      </c>
      <c r="Y22" s="989"/>
      <c r="Z22" s="988">
        <v>8.6999999999999993</v>
      </c>
      <c r="AA22" s="988">
        <v>8.42</v>
      </c>
      <c r="AB22" s="988">
        <v>7.3</v>
      </c>
      <c r="AC22" s="988">
        <v>11.68</v>
      </c>
      <c r="AD22" s="988">
        <v>11.94</v>
      </c>
      <c r="AE22" s="988">
        <v>64.75</v>
      </c>
      <c r="AF22" s="988">
        <v>1.86</v>
      </c>
      <c r="AG22" s="988">
        <v>14.07</v>
      </c>
      <c r="AH22" s="988">
        <v>75.819999999999993</v>
      </c>
      <c r="AI22" s="988">
        <v>47.47</v>
      </c>
      <c r="AJ22" s="988">
        <v>12.71</v>
      </c>
      <c r="AK22" s="988">
        <v>9.2899999999999991</v>
      </c>
      <c r="AL22" s="988">
        <v>11.81</v>
      </c>
      <c r="AM22" s="988">
        <v>49.95</v>
      </c>
      <c r="AN22" s="988">
        <v>59.34</v>
      </c>
      <c r="AO22" s="988"/>
      <c r="AP22" s="988">
        <v>5.32</v>
      </c>
      <c r="AQ22" s="988">
        <v>14.66</v>
      </c>
      <c r="AR22" s="990"/>
      <c r="AS22" s="990"/>
    </row>
    <row r="23" spans="1:45">
      <c r="A23" s="983" t="s">
        <v>347</v>
      </c>
      <c r="B23" s="984" t="s">
        <v>2161</v>
      </c>
      <c r="C23" s="985">
        <v>6.9791776760286774</v>
      </c>
      <c r="D23" s="985">
        <v>7.8191104690798374</v>
      </c>
      <c r="E23" s="985">
        <v>4.250342465753425</v>
      </c>
      <c r="F23" s="985">
        <v>10.680327086693751</v>
      </c>
      <c r="G23" s="985">
        <v>5.1532637827818553</v>
      </c>
      <c r="H23" s="985">
        <v>7.3206604336409811</v>
      </c>
      <c r="I23" s="985">
        <v>13.113814784667943</v>
      </c>
      <c r="J23" s="985">
        <v>6.0260933331139679</v>
      </c>
      <c r="K23" s="985">
        <v>13.685412250310506</v>
      </c>
      <c r="L23" s="985">
        <v>7.5668218461215737</v>
      </c>
      <c r="M23" s="985">
        <v>10.6318861876467</v>
      </c>
      <c r="N23" s="985"/>
      <c r="O23" s="985">
        <v>7.0719890850116753</v>
      </c>
      <c r="P23" s="985">
        <v>19.606866058849231</v>
      </c>
      <c r="Q23" s="985">
        <v>10.335791955471892</v>
      </c>
      <c r="R23" s="985">
        <v>7.6304235051635994</v>
      </c>
      <c r="S23" s="985">
        <v>8.8828274943991037</v>
      </c>
      <c r="T23" s="985">
        <v>6.9213015125844706</v>
      </c>
      <c r="U23" s="985">
        <v>16.199424745816835</v>
      </c>
      <c r="V23" s="985">
        <v>7.7733990147783247</v>
      </c>
      <c r="W23" s="985">
        <v>6.2660250092134699</v>
      </c>
      <c r="X23" s="985">
        <v>10.221629688866029</v>
      </c>
      <c r="Y23" s="985"/>
      <c r="Z23" s="985">
        <v>7.9963367206122191</v>
      </c>
      <c r="AA23" s="985">
        <v>7.8767665452047551</v>
      </c>
      <c r="AB23" s="985">
        <v>6.7513800992191175</v>
      </c>
      <c r="AC23" s="985">
        <v>13.039229374530713</v>
      </c>
      <c r="AD23" s="985">
        <v>11.090643454287507</v>
      </c>
      <c r="AE23" s="985">
        <v>65.422222222222217</v>
      </c>
      <c r="AF23" s="985">
        <v>1.8574790586358196</v>
      </c>
      <c r="AG23" s="985">
        <v>12.585714285714285</v>
      </c>
      <c r="AH23" s="985">
        <v>75.801479686263107</v>
      </c>
      <c r="AI23" s="985">
        <v>51.024838953049738</v>
      </c>
      <c r="AJ23" s="985">
        <v>11.817427385892117</v>
      </c>
      <c r="AK23" s="985">
        <v>8.9362549800796813</v>
      </c>
      <c r="AL23" s="985">
        <v>7.1584089323098397</v>
      </c>
      <c r="AM23" s="985">
        <v>42.346820809248555</v>
      </c>
      <c r="AN23" s="985">
        <v>60.090909090909093</v>
      </c>
      <c r="AO23" s="985"/>
      <c r="AP23" s="985">
        <v>4.7352330367091948</v>
      </c>
      <c r="AQ23" s="985">
        <v>11.023121387283236</v>
      </c>
      <c r="AR23" s="986"/>
      <c r="AS23" s="986"/>
    </row>
    <row r="24" spans="1:45">
      <c r="A24" s="983" t="s">
        <v>346</v>
      </c>
      <c r="B24" s="984">
        <v>42938</v>
      </c>
      <c r="C24" s="985">
        <v>6.6957022085304834</v>
      </c>
      <c r="D24" s="985">
        <v>6.7903999885817949</v>
      </c>
      <c r="E24" s="985">
        <v>4.4170825725299245</v>
      </c>
      <c r="F24" s="985">
        <v>10.791775297030529</v>
      </c>
      <c r="G24" s="985">
        <v>4.7870526297130098</v>
      </c>
      <c r="H24" s="985">
        <v>6.545661374255392</v>
      </c>
      <c r="I24" s="985">
        <v>13.001421656357037</v>
      </c>
      <c r="J24" s="985">
        <v>5.8464679774774808</v>
      </c>
      <c r="K24" s="985">
        <v>13.71939523547155</v>
      </c>
      <c r="L24" s="985">
        <v>6.7332960400647641</v>
      </c>
      <c r="M24" s="985">
        <v>11.043675895177108</v>
      </c>
      <c r="N24" s="985"/>
      <c r="O24" s="985">
        <v>6.6127765635238278</v>
      </c>
      <c r="P24" s="985">
        <v>26.450802624978412</v>
      </c>
      <c r="Q24" s="985">
        <v>9.7954663741940671</v>
      </c>
      <c r="R24" s="985">
        <v>7.9959305036303068</v>
      </c>
      <c r="S24" s="985">
        <v>9.3507063261399974</v>
      </c>
      <c r="T24" s="985">
        <v>6.825133154021251</v>
      </c>
      <c r="U24" s="985">
        <v>15.212165699237987</v>
      </c>
      <c r="V24" s="985">
        <v>7.7142857142857144</v>
      </c>
      <c r="W24" s="985">
        <v>5.8103672920197225</v>
      </c>
      <c r="X24" s="985">
        <v>10.23148137622565</v>
      </c>
      <c r="Y24" s="985"/>
      <c r="Z24" s="985">
        <v>7.9397753146345735</v>
      </c>
      <c r="AA24" s="985">
        <v>8.1648474811274117</v>
      </c>
      <c r="AB24" s="985">
        <v>6.9688966307739211</v>
      </c>
      <c r="AC24" s="985">
        <v>13.653241693115438</v>
      </c>
      <c r="AD24" s="985">
        <v>11.093791679146012</v>
      </c>
      <c r="AE24" s="985">
        <v>67.37777777777778</v>
      </c>
      <c r="AF24" s="985">
        <v>1.8574790586358196</v>
      </c>
      <c r="AG24" s="985">
        <v>12.585714285714285</v>
      </c>
      <c r="AH24" s="985">
        <v>71.926691689604141</v>
      </c>
      <c r="AI24" s="985">
        <v>50.134563673998414</v>
      </c>
      <c r="AJ24" s="985">
        <v>10.892116182572614</v>
      </c>
      <c r="AK24" s="985">
        <v>9.2774725274725274</v>
      </c>
      <c r="AL24" s="985">
        <v>7.01884159106769</v>
      </c>
      <c r="AM24" s="985">
        <v>38.635838150289018</v>
      </c>
      <c r="AN24" s="985">
        <v>51.113636363636367</v>
      </c>
      <c r="AO24" s="985"/>
      <c r="AP24" s="985">
        <v>4.2306963342277459</v>
      </c>
      <c r="AQ24" s="985">
        <v>12.066473988439306</v>
      </c>
      <c r="AR24" s="986"/>
      <c r="AS24" s="986"/>
    </row>
    <row r="25" spans="1:45" s="48" customFormat="1">
      <c r="A25" s="983" t="s">
        <v>345</v>
      </c>
      <c r="B25" s="984">
        <v>42969</v>
      </c>
      <c r="C25" s="985">
        <v>6.53</v>
      </c>
      <c r="D25" s="985">
        <v>7.5191739716722656</v>
      </c>
      <c r="E25" s="985">
        <v>4.3130858186244678</v>
      </c>
      <c r="F25" s="985">
        <v>10.511726745815819</v>
      </c>
      <c r="G25" s="985">
        <v>4.651787913190252</v>
      </c>
      <c r="H25" s="985">
        <v>7.2082586586206805</v>
      </c>
      <c r="I25" s="985">
        <v>13.47668803091611</v>
      </c>
      <c r="J25" s="985">
        <v>5.3577598415182583</v>
      </c>
      <c r="K25" s="985">
        <v>13.719075857045469</v>
      </c>
      <c r="L25" s="985">
        <v>5.6364302352949212</v>
      </c>
      <c r="M25" s="985">
        <v>10.194087220727624</v>
      </c>
      <c r="N25" s="985"/>
      <c r="O25" s="985">
        <v>6.5037654389371609</v>
      </c>
      <c r="P25" s="985">
        <v>30.620014638037517</v>
      </c>
      <c r="Q25" s="985">
        <v>9.4159702483500602</v>
      </c>
      <c r="R25" s="985">
        <v>8.6343622854916653</v>
      </c>
      <c r="S25" s="985">
        <v>8.9357481550014999</v>
      </c>
      <c r="T25" s="985">
        <v>6.5149751436710126</v>
      </c>
      <c r="U25" s="985">
        <v>14.708772462381996</v>
      </c>
      <c r="V25" s="985">
        <v>11.730337078651685</v>
      </c>
      <c r="W25" s="985">
        <v>5.3818028979846568</v>
      </c>
      <c r="X25" s="985">
        <v>8.6371874889460827</v>
      </c>
      <c r="Y25" s="985"/>
      <c r="Z25" s="985">
        <v>7.7467438138618734</v>
      </c>
      <c r="AA25" s="985">
        <v>7.6264571253820179</v>
      </c>
      <c r="AB25" s="985">
        <v>7.0281800376290908</v>
      </c>
      <c r="AC25" s="985">
        <v>13.062412529508981</v>
      </c>
      <c r="AD25" s="985">
        <v>11.316485387299888</v>
      </c>
      <c r="AE25" s="985">
        <v>67.37777777777778</v>
      </c>
      <c r="AF25" s="985">
        <v>1.8574790586358196</v>
      </c>
      <c r="AG25" s="985">
        <v>12.585714285714285</v>
      </c>
      <c r="AH25" s="985">
        <v>70.656867728761227</v>
      </c>
      <c r="AI25" s="985">
        <v>48.050941778061507</v>
      </c>
      <c r="AJ25" s="985">
        <v>12.601659751037344</v>
      </c>
      <c r="AK25" s="985">
        <v>8.5260989010989015</v>
      </c>
      <c r="AL25" s="985">
        <v>6.6038062283737027</v>
      </c>
      <c r="AM25" s="985">
        <v>39.156069364161851</v>
      </c>
      <c r="AN25" s="985">
        <v>13.410071942446043</v>
      </c>
      <c r="AO25" s="985"/>
      <c r="AP25" s="985">
        <v>4.2335511896221663</v>
      </c>
      <c r="AQ25" s="985">
        <v>10.606936416184972</v>
      </c>
      <c r="AR25" s="991"/>
      <c r="AS25" s="991"/>
    </row>
    <row r="26" spans="1:45" s="45" customFormat="1">
      <c r="A26" s="983" t="s">
        <v>344</v>
      </c>
      <c r="B26" s="984">
        <v>42967</v>
      </c>
      <c r="C26" s="985">
        <v>6.9554149878676279</v>
      </c>
      <c r="D26" s="985">
        <v>7.9566025241910987</v>
      </c>
      <c r="E26" s="985">
        <v>4.696394912014763</v>
      </c>
      <c r="F26" s="985">
        <v>10.399129905636707</v>
      </c>
      <c r="G26" s="985">
        <v>4.8649991896710061</v>
      </c>
      <c r="H26" s="985">
        <v>7.9571830167179094</v>
      </c>
      <c r="I26" s="985">
        <v>13.026980120432961</v>
      </c>
      <c r="J26" s="985">
        <v>6.2409833458248789</v>
      </c>
      <c r="K26" s="985">
        <v>13.397611198789724</v>
      </c>
      <c r="L26" s="985">
        <v>6.3142317015336769</v>
      </c>
      <c r="M26" s="985">
        <v>9.762893184415887</v>
      </c>
      <c r="N26" s="985"/>
      <c r="O26" s="985">
        <v>6.479534722062505</v>
      </c>
      <c r="P26" s="985">
        <v>30.086331938059718</v>
      </c>
      <c r="Q26" s="985">
        <v>9.3869661042143466</v>
      </c>
      <c r="R26" s="985">
        <v>7.8605110748352311</v>
      </c>
      <c r="S26" s="985">
        <v>8.9977331220338073</v>
      </c>
      <c r="T26" s="985">
        <v>6.4424052167955734</v>
      </c>
      <c r="U26" s="985">
        <v>14.217148826567158</v>
      </c>
      <c r="V26" s="985">
        <v>8.7902621722846437</v>
      </c>
      <c r="W26" s="985">
        <v>5.4348618658934642</v>
      </c>
      <c r="X26" s="985">
        <v>8.6486237550339489</v>
      </c>
      <c r="Y26" s="985"/>
      <c r="Z26" s="985">
        <v>8.2811371039384074</v>
      </c>
      <c r="AA26" s="985">
        <v>7.9500474763544293</v>
      </c>
      <c r="AB26" s="985">
        <v>6.7180243794005063</v>
      </c>
      <c r="AC26" s="985">
        <v>14.225571099027674</v>
      </c>
      <c r="AD26" s="985">
        <v>12.064947863746772</v>
      </c>
      <c r="AE26" s="985">
        <v>77</v>
      </c>
      <c r="AF26" s="985">
        <v>1.8574790586358196</v>
      </c>
      <c r="AG26" s="985">
        <v>12.585714285714285</v>
      </c>
      <c r="AH26" s="985">
        <v>68.305988704304909</v>
      </c>
      <c r="AI26" s="985">
        <v>50.767963425093015</v>
      </c>
      <c r="AJ26" s="985">
        <v>12.107883817427386</v>
      </c>
      <c r="AK26" s="985">
        <v>8.3777472527472536</v>
      </c>
      <c r="AL26" s="985">
        <v>6.4172661870503598</v>
      </c>
      <c r="AM26" s="985">
        <v>37.843930635838149</v>
      </c>
      <c r="AN26" s="985">
        <v>12.96043165467626</v>
      </c>
      <c r="AO26" s="985"/>
      <c r="AP26" s="985">
        <v>4.4605738247452509</v>
      </c>
      <c r="AQ26" s="985">
        <v>10.606936416184972</v>
      </c>
      <c r="AR26" s="992"/>
      <c r="AS26" s="992"/>
    </row>
    <row r="27" spans="1:45" s="45" customFormat="1">
      <c r="A27" s="983" t="s">
        <v>343</v>
      </c>
      <c r="B27" s="984">
        <v>43030</v>
      </c>
      <c r="C27" s="985">
        <v>6.629366400089995</v>
      </c>
      <c r="D27" s="985">
        <v>5.8346550192790501</v>
      </c>
      <c r="E27" s="985">
        <v>5.0182817743767876</v>
      </c>
      <c r="F27" s="985">
        <v>10.313734055608162</v>
      </c>
      <c r="G27" s="985">
        <v>4.8187327988512623</v>
      </c>
      <c r="H27" s="985">
        <v>7.0810341061333641</v>
      </c>
      <c r="I27" s="985">
        <v>13.081646546218593</v>
      </c>
      <c r="J27" s="985">
        <v>6.1682563352916819</v>
      </c>
      <c r="K27" s="985">
        <v>12.927149967782</v>
      </c>
      <c r="L27" s="985">
        <v>6.5211081441011709</v>
      </c>
      <c r="M27" s="985">
        <v>9.7444495874634462</v>
      </c>
      <c r="N27" s="985"/>
      <c r="O27" s="985">
        <v>6.4451454426197872</v>
      </c>
      <c r="P27" s="985">
        <v>30.598701079760858</v>
      </c>
      <c r="Q27" s="985">
        <v>8.9030206462975645</v>
      </c>
      <c r="R27" s="985">
        <v>7.7966161927715341</v>
      </c>
      <c r="S27" s="985">
        <v>8.6725621598883489</v>
      </c>
      <c r="T27" s="985">
        <v>6.1720092741443606</v>
      </c>
      <c r="U27" s="985">
        <v>13.789246123760048</v>
      </c>
      <c r="V27" s="985">
        <v>8.404494382022472</v>
      </c>
      <c r="W27" s="985">
        <v>5.3583666317656364</v>
      </c>
      <c r="X27" s="985">
        <v>7.9537456557377579</v>
      </c>
      <c r="Y27" s="985"/>
      <c r="Z27" s="985">
        <v>8.4271781534460342</v>
      </c>
      <c r="AA27" s="985">
        <v>8.1424911168817857</v>
      </c>
      <c r="AB27" s="985">
        <v>6.0938350011086593</v>
      </c>
      <c r="AC27" s="985">
        <v>13.649201159247852</v>
      </c>
      <c r="AD27" s="985">
        <v>14.416246115929207</v>
      </c>
      <c r="AE27" s="985">
        <v>78.144444444444446</v>
      </c>
      <c r="AF27" s="985">
        <v>1.8574790586358196</v>
      </c>
      <c r="AG27" s="985">
        <v>12.585714285714285</v>
      </c>
      <c r="AH27" s="985">
        <v>69.622838771429159</v>
      </c>
      <c r="AI27" s="985">
        <v>50.644232939340597</v>
      </c>
      <c r="AJ27" s="985">
        <v>11.381742738589212</v>
      </c>
      <c r="AK27" s="985">
        <v>6.9311981020166078</v>
      </c>
      <c r="AL27" s="985">
        <v>5.8638627559490866</v>
      </c>
      <c r="AM27" s="985">
        <v>141.5609756097561</v>
      </c>
      <c r="AN27" s="985">
        <v>12.232876712328768</v>
      </c>
      <c r="AO27" s="985"/>
      <c r="AP27" s="985">
        <v>4.7521306968665984</v>
      </c>
      <c r="AQ27" s="985">
        <v>10.540462427745664</v>
      </c>
      <c r="AR27" s="992"/>
      <c r="AS27" s="992"/>
    </row>
    <row r="28" spans="1:45" s="45" customFormat="1">
      <c r="A28" s="983" t="s">
        <v>342</v>
      </c>
      <c r="B28" s="984">
        <v>43029</v>
      </c>
      <c r="C28" s="985">
        <v>6.7767705333537673</v>
      </c>
      <c r="D28" s="985">
        <v>6.0917806471625422</v>
      </c>
      <c r="E28" s="985">
        <v>5.1470193672749058</v>
      </c>
      <c r="F28" s="985">
        <v>10.482074747068882</v>
      </c>
      <c r="G28" s="985">
        <v>4.9132967949481712</v>
      </c>
      <c r="H28" s="985">
        <v>6.8409000469485557</v>
      </c>
      <c r="I28" s="985">
        <v>13.035495664024596</v>
      </c>
      <c r="J28" s="985">
        <v>6.1865859881029754</v>
      </c>
      <c r="K28" s="985">
        <v>14.318285524379952</v>
      </c>
      <c r="L28" s="985">
        <v>7.6365971220695279</v>
      </c>
      <c r="M28" s="985">
        <v>9.7368818064725708</v>
      </c>
      <c r="N28" s="985"/>
      <c r="O28" s="985">
        <v>6.2430296538203907</v>
      </c>
      <c r="P28" s="985">
        <v>28.387209345432527</v>
      </c>
      <c r="Q28" s="985">
        <v>8.8368774815307027</v>
      </c>
      <c r="R28" s="985">
        <v>8.1232833127136459</v>
      </c>
      <c r="S28" s="985">
        <v>8.7656593919826964</v>
      </c>
      <c r="T28" s="985">
        <v>6.3427390166912367</v>
      </c>
      <c r="U28" s="985">
        <v>13.819200527702094</v>
      </c>
      <c r="V28" s="985">
        <v>8.382022471910112</v>
      </c>
      <c r="W28" s="985">
        <v>5.376862628977519</v>
      </c>
      <c r="X28" s="985">
        <v>7.9934217026733059</v>
      </c>
      <c r="Y28" s="985"/>
      <c r="Z28" s="985">
        <v>8.5133289986996097</v>
      </c>
      <c r="AA28" s="985">
        <v>7.655604290132592</v>
      </c>
      <c r="AB28" s="985">
        <v>6.1511448355837564</v>
      </c>
      <c r="AC28" s="985">
        <v>13.88493320792932</v>
      </c>
      <c r="AD28" s="985">
        <v>13.917747023480965</v>
      </c>
      <c r="AE28" s="985">
        <v>77.855555555555554</v>
      </c>
      <c r="AF28" s="985">
        <v>1.8574790586358196</v>
      </c>
      <c r="AG28" s="985">
        <v>12.585714285714285</v>
      </c>
      <c r="AH28" s="985">
        <v>66.936708860759495</v>
      </c>
      <c r="AI28" s="985">
        <v>46.226678255830798</v>
      </c>
      <c r="AJ28" s="985">
        <v>12.049792531120332</v>
      </c>
      <c r="AK28" s="985">
        <v>6.524317912218268</v>
      </c>
      <c r="AL28" s="985">
        <v>6.0022136137244049</v>
      </c>
      <c r="AM28" s="985">
        <v>127.48780487804878</v>
      </c>
      <c r="AN28" s="985">
        <v>11.61986301369863</v>
      </c>
      <c r="AO28" s="985"/>
      <c r="AP28" s="985">
        <v>4.9132891186566177</v>
      </c>
      <c r="AQ28" s="985">
        <v>12.875886524822695</v>
      </c>
      <c r="AR28" s="992"/>
      <c r="AS28" s="992"/>
    </row>
    <row r="29" spans="1:45" s="45" customFormat="1">
      <c r="A29" s="983" t="s">
        <v>341</v>
      </c>
      <c r="B29" s="984">
        <v>43090</v>
      </c>
      <c r="C29" s="985">
        <v>7.0594914892690372</v>
      </c>
      <c r="D29" s="985">
        <v>7.0350577737602027</v>
      </c>
      <c r="E29" s="985">
        <v>5.2730303859128149</v>
      </c>
      <c r="F29" s="985">
        <v>10.857511513400018</v>
      </c>
      <c r="G29" s="985">
        <v>5.6099785535565356</v>
      </c>
      <c r="H29" s="985">
        <v>7.9835062450999894</v>
      </c>
      <c r="I29" s="985">
        <v>14.305274256202248</v>
      </c>
      <c r="J29" s="985">
        <v>6.4680415718698114</v>
      </c>
      <c r="K29" s="985">
        <v>15.230791779000903</v>
      </c>
      <c r="L29" s="985">
        <v>6.2349045858458387</v>
      </c>
      <c r="M29" s="985">
        <v>9.593413510141815</v>
      </c>
      <c r="N29" s="985"/>
      <c r="O29" s="985">
        <v>6.3214955798423764</v>
      </c>
      <c r="P29" s="985">
        <v>28.653989974090809</v>
      </c>
      <c r="Q29" s="985">
        <v>8.5904345149693846</v>
      </c>
      <c r="R29" s="985">
        <v>8.3199136236184472</v>
      </c>
      <c r="S29" s="985">
        <v>9.0065199523763155</v>
      </c>
      <c r="T29" s="985">
        <v>6.2642951149050239</v>
      </c>
      <c r="U29" s="985">
        <v>13.60585243731499</v>
      </c>
      <c r="V29" s="985">
        <v>9.3241106719367597</v>
      </c>
      <c r="W29" s="985">
        <v>7.4533393923328406</v>
      </c>
      <c r="X29" s="985">
        <v>8.0764194264008911</v>
      </c>
      <c r="Y29" s="985"/>
      <c r="Z29" s="985">
        <v>8.6501950585175553</v>
      </c>
      <c r="AA29" s="985">
        <v>8.2719887601819071</v>
      </c>
      <c r="AB29" s="985">
        <v>6.5203710171108007</v>
      </c>
      <c r="AC29" s="985">
        <v>13.372054992360464</v>
      </c>
      <c r="AD29" s="985">
        <v>13.611159041855172</v>
      </c>
      <c r="AE29" s="985">
        <v>76.49444444444444</v>
      </c>
      <c r="AF29" s="985">
        <v>1.8574790586358196</v>
      </c>
      <c r="AG29" s="985">
        <v>13.268072289156626</v>
      </c>
      <c r="AH29" s="985">
        <v>67.341772151898738</v>
      </c>
      <c r="AI29" s="985">
        <v>35.08</v>
      </c>
      <c r="AJ29" s="985">
        <v>12.647302904564315</v>
      </c>
      <c r="AK29" s="985">
        <v>6.0294426919032595</v>
      </c>
      <c r="AL29" s="985">
        <v>7.0691754288876592</v>
      </c>
      <c r="AM29" s="985">
        <v>145.26829268292684</v>
      </c>
      <c r="AN29" s="985">
        <v>11.235099337748345</v>
      </c>
      <c r="AO29" s="985"/>
      <c r="AP29" s="985">
        <v>5.0918796296961002</v>
      </c>
      <c r="AQ29" s="985">
        <v>6.4815054654716882</v>
      </c>
      <c r="AR29" s="992"/>
      <c r="AS29" s="992"/>
    </row>
    <row r="30" spans="1:45">
      <c r="A30" s="983" t="s">
        <v>340</v>
      </c>
      <c r="B30" s="984">
        <v>43120</v>
      </c>
      <c r="C30" s="985">
        <v>7.1701543738755582</v>
      </c>
      <c r="D30" s="985">
        <v>7.3985630222373322</v>
      </c>
      <c r="E30" s="985">
        <v>5.2910431237708231</v>
      </c>
      <c r="F30" s="985">
        <v>11.354335826527523</v>
      </c>
      <c r="G30" s="985">
        <v>5.4408424121875143</v>
      </c>
      <c r="H30" s="985">
        <v>8.6866379865639392</v>
      </c>
      <c r="I30" s="985">
        <v>13.59781124906087</v>
      </c>
      <c r="J30" s="985">
        <v>6.6042199502919958</v>
      </c>
      <c r="K30" s="985">
        <v>14.035948200536216</v>
      </c>
      <c r="L30" s="985">
        <v>6.5855160081701589</v>
      </c>
      <c r="M30" s="985">
        <v>8.9764696906189361</v>
      </c>
      <c r="N30" s="985"/>
      <c r="O30" s="985">
        <v>6.0831515364994431</v>
      </c>
      <c r="P30" s="985">
        <v>27.278006845957712</v>
      </c>
      <c r="Q30" s="985">
        <v>8.7598526107904942</v>
      </c>
      <c r="R30" s="985">
        <v>8.9954288591128186</v>
      </c>
      <c r="S30" s="985">
        <v>9.0132398330491963</v>
      </c>
      <c r="T30" s="985">
        <v>6.2970673490941165</v>
      </c>
      <c r="U30" s="985">
        <v>13.141819952497016</v>
      </c>
      <c r="V30" s="985">
        <v>7.849802371541502</v>
      </c>
      <c r="W30" s="985">
        <v>7.357688650556379</v>
      </c>
      <c r="X30" s="985">
        <v>8.0373738950693046</v>
      </c>
      <c r="Y30" s="985"/>
      <c r="Z30" s="985">
        <v>8.6538524057217163</v>
      </c>
      <c r="AA30" s="985">
        <v>7.7435384553880606</v>
      </c>
      <c r="AB30" s="985">
        <v>5.7516435453910084</v>
      </c>
      <c r="AC30" s="985">
        <v>13.254046974539797</v>
      </c>
      <c r="AD30" s="985">
        <v>12.069148094849888</v>
      </c>
      <c r="AE30" s="985">
        <v>75.972222222222229</v>
      </c>
      <c r="AF30" s="985">
        <v>1.8574790586358196</v>
      </c>
      <c r="AG30" s="985">
        <v>11.572289156626505</v>
      </c>
      <c r="AH30" s="985">
        <v>65.721518987341767</v>
      </c>
      <c r="AI30" s="985">
        <v>30.268571428571427</v>
      </c>
      <c r="AJ30" s="985">
        <v>8.6035805626598467</v>
      </c>
      <c r="AK30" s="985">
        <v>5.5278654048370139</v>
      </c>
      <c r="AL30" s="985">
        <v>6.6203652462645266</v>
      </c>
      <c r="AM30" s="985">
        <v>174.5</v>
      </c>
      <c r="AN30" s="985">
        <v>11.235099337748345</v>
      </c>
      <c r="AO30" s="985"/>
      <c r="AP30" s="985">
        <v>5.3064561153779497</v>
      </c>
      <c r="AQ30" s="985">
        <v>7.8557478112210539</v>
      </c>
      <c r="AR30" s="986"/>
      <c r="AS30" s="986"/>
    </row>
    <row r="31" spans="1:45">
      <c r="A31" s="983" t="s">
        <v>339</v>
      </c>
      <c r="B31" s="984">
        <v>43150</v>
      </c>
      <c r="C31" s="985">
        <v>6.8210180696016787</v>
      </c>
      <c r="D31" s="985">
        <v>6.4114560084213812</v>
      </c>
      <c r="E31" s="985">
        <v>5.3412521653056171</v>
      </c>
      <c r="F31" s="985">
        <v>10.330190328258842</v>
      </c>
      <c r="G31" s="985">
        <v>5.1244299741177439</v>
      </c>
      <c r="H31" s="985">
        <v>6.915947929898878</v>
      </c>
      <c r="I31" s="985">
        <v>13.078648851748762</v>
      </c>
      <c r="J31" s="985">
        <v>6.6758903594868659</v>
      </c>
      <c r="K31" s="985">
        <v>13.334077041993712</v>
      </c>
      <c r="L31" s="985">
        <v>6.5075972064869889</v>
      </c>
      <c r="M31" s="985">
        <v>8.8743304117464543</v>
      </c>
      <c r="N31" s="985"/>
      <c r="O31" s="985">
        <v>6.10896430092592</v>
      </c>
      <c r="P31" s="985">
        <v>26.260851584414944</v>
      </c>
      <c r="Q31" s="985">
        <v>9.0529323045195866</v>
      </c>
      <c r="R31" s="985">
        <v>9.0166820127421712</v>
      </c>
      <c r="S31" s="985">
        <v>8.539130233096758</v>
      </c>
      <c r="T31" s="985">
        <v>5.8857212979083684</v>
      </c>
      <c r="U31" s="985">
        <v>13.319421878207184</v>
      </c>
      <c r="V31" s="985">
        <v>7.5296442687747032</v>
      </c>
      <c r="W31" s="985">
        <v>7.1869244541148047</v>
      </c>
      <c r="X31" s="985">
        <v>8.3448891787313926</v>
      </c>
      <c r="Y31" s="985"/>
      <c r="Z31" s="985">
        <v>8.2270726196041757</v>
      </c>
      <c r="AA31" s="985">
        <v>7.4203881088872787</v>
      </c>
      <c r="AB31" s="985">
        <v>6.529546178396239</v>
      </c>
      <c r="AC31" s="985">
        <v>11.322813575231187</v>
      </c>
      <c r="AD31" s="985">
        <v>10.516699612693781</v>
      </c>
      <c r="AE31" s="985">
        <v>73.572222222222223</v>
      </c>
      <c r="AF31" s="985">
        <v>1.8574790586358196</v>
      </c>
      <c r="AG31" s="985">
        <v>10.5</v>
      </c>
      <c r="AH31" s="985">
        <v>65.481012658227854</v>
      </c>
      <c r="AI31" s="985">
        <v>14.573809523809524</v>
      </c>
      <c r="AJ31" s="985">
        <v>8.749360613810742</v>
      </c>
      <c r="AK31" s="985">
        <v>6.5141955835962149</v>
      </c>
      <c r="AL31" s="985">
        <v>6.4997232982844491</v>
      </c>
      <c r="AM31" s="985">
        <v>244.75</v>
      </c>
      <c r="AN31" s="985">
        <v>11.235099337748345</v>
      </c>
      <c r="AO31" s="985"/>
      <c r="AP31" s="985">
        <v>5.1536726315800268</v>
      </c>
      <c r="AQ31" s="985">
        <v>7.1310159042635863</v>
      </c>
      <c r="AR31" s="986"/>
      <c r="AS31" s="986"/>
    </row>
    <row r="32" spans="1:45">
      <c r="A32" s="983" t="s">
        <v>1</v>
      </c>
      <c r="B32" s="984">
        <v>43178</v>
      </c>
      <c r="C32" s="985">
        <v>6.4422686995656608</v>
      </c>
      <c r="D32" s="985">
        <v>6.3084829231042701</v>
      </c>
      <c r="E32" s="985">
        <v>5.3835293504734372</v>
      </c>
      <c r="F32" s="985">
        <v>9.2783307710896352</v>
      </c>
      <c r="G32" s="985">
        <v>4.8443983402489623</v>
      </c>
      <c r="H32" s="985">
        <v>6.0745068348229569</v>
      </c>
      <c r="I32" s="985">
        <v>12.34611532870332</v>
      </c>
      <c r="J32" s="985">
        <v>6.0263809120439005</v>
      </c>
      <c r="K32" s="985">
        <v>12.867536463506621</v>
      </c>
      <c r="L32" s="985">
        <v>5.9301297882688209</v>
      </c>
      <c r="M32" s="985">
        <v>8.689193703498157</v>
      </c>
      <c r="N32" s="985"/>
      <c r="O32" s="985">
        <v>6.1340651070245773</v>
      </c>
      <c r="P32" s="985">
        <v>26.92569870371667</v>
      </c>
      <c r="Q32" s="985">
        <v>9.3378473188706828</v>
      </c>
      <c r="R32" s="985">
        <v>8.1421887177014725</v>
      </c>
      <c r="S32" s="985">
        <v>8.6102209383948729</v>
      </c>
      <c r="T32" s="985">
        <v>5.9511158342189159</v>
      </c>
      <c r="U32" s="985">
        <v>12.939974960080967</v>
      </c>
      <c r="V32" s="985">
        <v>6.6403162055335967</v>
      </c>
      <c r="W32" s="985">
        <v>7.2683981942314775</v>
      </c>
      <c r="X32" s="985">
        <v>8.4292576996916821</v>
      </c>
      <c r="Y32" s="985"/>
      <c r="Z32" s="985">
        <v>8.1271622253389442</v>
      </c>
      <c r="AA32" s="985">
        <v>6.8469526587427314</v>
      </c>
      <c r="AB32" s="985">
        <v>6.1900645668610803</v>
      </c>
      <c r="AC32" s="985">
        <v>10.519938099792219</v>
      </c>
      <c r="AD32" s="985">
        <v>8.2707519791359552</v>
      </c>
      <c r="AE32" s="985">
        <v>74.538888888888891</v>
      </c>
      <c r="AF32" s="985">
        <v>1.8574790586358196</v>
      </c>
      <c r="AG32" s="985">
        <v>10.481927710843374</v>
      </c>
      <c r="AH32" s="985">
        <v>65.455696202531641</v>
      </c>
      <c r="AI32" s="985">
        <v>12.438095238095238</v>
      </c>
      <c r="AJ32" s="985">
        <v>8.8695652173913047</v>
      </c>
      <c r="AK32" s="985">
        <v>6.4300736067297581</v>
      </c>
      <c r="AL32" s="985">
        <v>6.8079690094078584</v>
      </c>
      <c r="AM32" s="985">
        <v>187.6</v>
      </c>
      <c r="AN32" s="985">
        <v>9.6887417218543046</v>
      </c>
      <c r="AO32" s="985"/>
      <c r="AP32" s="985">
        <v>5.1125058071503071</v>
      </c>
      <c r="AQ32" s="985">
        <v>6.7384582058433296</v>
      </c>
      <c r="AR32" s="986"/>
      <c r="AS32" s="986"/>
    </row>
    <row r="33" spans="1:45">
      <c r="A33" s="983" t="s">
        <v>2</v>
      </c>
      <c r="B33" s="984">
        <v>43208</v>
      </c>
      <c r="C33" s="985">
        <v>6.3196181554716437</v>
      </c>
      <c r="D33" s="985">
        <v>5.7643927861864013</v>
      </c>
      <c r="E33" s="985">
        <v>5.3403488296699733</v>
      </c>
      <c r="F33" s="985">
        <v>8.9708254264289646</v>
      </c>
      <c r="G33" s="985">
        <v>4.748546690768662</v>
      </c>
      <c r="H33" s="985">
        <v>6.4848570684346152</v>
      </c>
      <c r="I33" s="985">
        <v>11.459099731787743</v>
      </c>
      <c r="J33" s="985">
        <v>5.9502078406752386</v>
      </c>
      <c r="K33" s="985">
        <v>12.553448069842645</v>
      </c>
      <c r="L33" s="985">
        <v>5.9883756647405413</v>
      </c>
      <c r="M33" s="985">
        <v>8.2729264637655415</v>
      </c>
      <c r="N33" s="985"/>
      <c r="O33" s="985">
        <v>5.9261234421686151</v>
      </c>
      <c r="P33" s="985">
        <v>26.673255866639757</v>
      </c>
      <c r="Q33" s="985">
        <v>9.5926487661992983</v>
      </c>
      <c r="R33" s="985">
        <v>7.8332988128237009</v>
      </c>
      <c r="S33" s="985">
        <v>9.7920079315059336</v>
      </c>
      <c r="T33" s="985">
        <v>5.7579225591977981</v>
      </c>
      <c r="U33" s="985">
        <v>12.796488244655469</v>
      </c>
      <c r="V33" s="985">
        <v>6.7272727272727275</v>
      </c>
      <c r="W33" s="985">
        <v>6.6520365139106596</v>
      </c>
      <c r="X33" s="985">
        <v>7.9438649848809835</v>
      </c>
      <c r="Y33" s="985"/>
      <c r="Z33" s="985">
        <v>8.0559256661991583</v>
      </c>
      <c r="AA33" s="985">
        <v>6.229085128087398</v>
      </c>
      <c r="AB33" s="985">
        <v>5.9179591514583159</v>
      </c>
      <c r="AC33" s="985">
        <v>11.413291652307462</v>
      </c>
      <c r="AD33" s="985">
        <v>8.7931157707621299</v>
      </c>
      <c r="AE33" s="985">
        <v>74.533333333333331</v>
      </c>
      <c r="AF33" s="985">
        <v>1.8574790586358196</v>
      </c>
      <c r="AG33" s="985">
        <v>8.7771084337349397</v>
      </c>
      <c r="AH33" s="985">
        <v>65.35443037974683</v>
      </c>
      <c r="AI33" s="985">
        <v>12.566666666666666</v>
      </c>
      <c r="AJ33" s="985">
        <v>8.1636828644501271</v>
      </c>
      <c r="AK33" s="985">
        <v>5.7131578947368418</v>
      </c>
      <c r="AL33" s="985">
        <v>6.0553403431101271</v>
      </c>
      <c r="AM33" s="985">
        <v>179.35</v>
      </c>
      <c r="AN33" s="985">
        <v>10.049668874172186</v>
      </c>
      <c r="AO33" s="985"/>
      <c r="AP33" s="985">
        <v>5.3119579608467316</v>
      </c>
      <c r="AQ33" s="985">
        <v>6.4355196880246979</v>
      </c>
      <c r="AR33" s="986"/>
      <c r="AS33" s="986"/>
    </row>
    <row r="34" spans="1:45">
      <c r="A34" s="983" t="s">
        <v>3</v>
      </c>
      <c r="B34" s="984">
        <v>43241</v>
      </c>
      <c r="C34" s="985">
        <v>6.1491469440532196</v>
      </c>
      <c r="D34" s="985">
        <v>5.7987519081394261</v>
      </c>
      <c r="E34" s="985">
        <v>4.7537898043509434</v>
      </c>
      <c r="F34" s="985">
        <v>8.9410114259903857</v>
      </c>
      <c r="G34" s="985">
        <v>4.5661640852881966</v>
      </c>
      <c r="H34" s="985">
        <v>6.3485302796351961</v>
      </c>
      <c r="I34" s="985">
        <v>13.158647991487193</v>
      </c>
      <c r="J34" s="985">
        <v>5.725549852673451</v>
      </c>
      <c r="K34" s="985">
        <v>12.6220283119798</v>
      </c>
      <c r="L34" s="985">
        <v>6.1119130658579781</v>
      </c>
      <c r="M34" s="985">
        <v>8.6450120626657458</v>
      </c>
      <c r="N34" s="985"/>
      <c r="O34" s="985">
        <v>6.0332070091395522</v>
      </c>
      <c r="P34" s="985">
        <v>25.129386934092214</v>
      </c>
      <c r="Q34" s="985">
        <v>8.997903182139412</v>
      </c>
      <c r="R34" s="985">
        <v>8.0638155102182267</v>
      </c>
      <c r="S34" s="985">
        <v>10.681433986769417</v>
      </c>
      <c r="T34" s="985">
        <v>6.0944423814828568</v>
      </c>
      <c r="U34" s="985">
        <v>11.033084009098047</v>
      </c>
      <c r="V34" s="985">
        <v>6.542553191489362</v>
      </c>
      <c r="W34" s="985">
        <v>6.6372689235762499</v>
      </c>
      <c r="X34" s="985">
        <v>8.4189905071341169</v>
      </c>
      <c r="Y34" s="985"/>
      <c r="Z34" s="985">
        <v>8.267262850306917</v>
      </c>
      <c r="AA34" s="985">
        <v>6.8398967305400893</v>
      </c>
      <c r="AB34" s="985">
        <v>6.1751748948523364</v>
      </c>
      <c r="AC34" s="985">
        <v>10.731188984674557</v>
      </c>
      <c r="AD34" s="985">
        <v>11.478747845017562</v>
      </c>
      <c r="AE34" s="985">
        <v>583.304347826087</v>
      </c>
      <c r="AF34" s="985">
        <v>1.8574790586358196</v>
      </c>
      <c r="AG34" s="985">
        <v>8.2801204819277103</v>
      </c>
      <c r="AH34" s="985">
        <v>113.57777777777778</v>
      </c>
      <c r="AI34" s="985">
        <v>13.161904761904761</v>
      </c>
      <c r="AJ34" s="985">
        <v>8.3606138107416879</v>
      </c>
      <c r="AK34" s="985">
        <v>8.4862745098039216</v>
      </c>
      <c r="AL34" s="985">
        <v>6.0890979524073048</v>
      </c>
      <c r="AM34" s="985">
        <v>210.25</v>
      </c>
      <c r="AN34" s="985">
        <v>11.943708609271523</v>
      </c>
      <c r="AO34" s="985"/>
      <c r="AP34" s="985">
        <v>4.6579072275051656</v>
      </c>
      <c r="AQ34" s="985">
        <v>7.0051160743756187</v>
      </c>
      <c r="AR34" s="986"/>
      <c r="AS34" s="986"/>
    </row>
    <row r="35" spans="1:45">
      <c r="A35" s="983" t="s">
        <v>200</v>
      </c>
      <c r="B35" s="984">
        <v>43241</v>
      </c>
      <c r="C35" s="985">
        <v>6.6437592713425646</v>
      </c>
      <c r="D35" s="985">
        <v>6.5510650273673132</v>
      </c>
      <c r="E35" s="985">
        <v>4.4224836122414271</v>
      </c>
      <c r="F35" s="985">
        <v>7.5604371706244473</v>
      </c>
      <c r="G35" s="985">
        <v>5.4731779713241036</v>
      </c>
      <c r="H35" s="985">
        <v>7.8489176310470965</v>
      </c>
      <c r="I35" s="985">
        <v>14.474483335931517</v>
      </c>
      <c r="J35" s="985">
        <v>6.5086306937062162</v>
      </c>
      <c r="K35" s="985">
        <v>11.727259077688039</v>
      </c>
      <c r="L35" s="985">
        <v>6.1780463056342327</v>
      </c>
      <c r="M35" s="985">
        <v>8.7736482444188617</v>
      </c>
      <c r="N35" s="985"/>
      <c r="O35" s="985">
        <v>6.0083606378911121</v>
      </c>
      <c r="P35" s="985">
        <v>25.812001769099453</v>
      </c>
      <c r="Q35" s="985">
        <v>9.0717330108460228</v>
      </c>
      <c r="R35" s="985">
        <v>8.3315975277880607</v>
      </c>
      <c r="S35" s="985">
        <v>11.18497202322637</v>
      </c>
      <c r="T35" s="985">
        <v>7.1976627314696513</v>
      </c>
      <c r="U35" s="985">
        <v>11.379971812175583</v>
      </c>
      <c r="V35" s="985">
        <v>6.6312056737588652</v>
      </c>
      <c r="W35" s="985">
        <v>6.0176433344062703</v>
      </c>
      <c r="X35" s="985">
        <v>8.1940700641934807</v>
      </c>
      <c r="Y35" s="985"/>
      <c r="Z35" s="985">
        <v>9.6304490841729855</v>
      </c>
      <c r="AA35" s="985">
        <v>7.6161763696159479</v>
      </c>
      <c r="AB35" s="985">
        <v>6.9839972093793756</v>
      </c>
      <c r="AC35" s="985">
        <v>9.9819953737681395</v>
      </c>
      <c r="AD35" s="985">
        <v>14.548262009757988</v>
      </c>
      <c r="AE35" s="985">
        <v>843.3125</v>
      </c>
      <c r="AF35" s="985">
        <v>1.8574790586358196</v>
      </c>
      <c r="AG35" s="985">
        <v>10.704819277108435</v>
      </c>
      <c r="AH35" s="985">
        <v>113.22222222222223</v>
      </c>
      <c r="AI35" s="985">
        <v>22.916932907348244</v>
      </c>
      <c r="AJ35" s="985">
        <v>9.3514285714285723</v>
      </c>
      <c r="AK35" s="985">
        <v>10.433070866141732</v>
      </c>
      <c r="AL35" s="985">
        <v>7.0038738240177087</v>
      </c>
      <c r="AM35" s="985"/>
      <c r="AN35" s="985">
        <v>9.1174863387978142</v>
      </c>
      <c r="AO35" s="985"/>
      <c r="AP35" s="985">
        <v>5.1130311819448968</v>
      </c>
      <c r="AQ35" s="985">
        <v>7.8125206293321598</v>
      </c>
      <c r="AR35" s="986"/>
      <c r="AS35" s="986"/>
    </row>
    <row r="36" spans="1:45">
      <c r="A36" s="983" t="s">
        <v>5</v>
      </c>
      <c r="B36" s="984">
        <v>43303</v>
      </c>
      <c r="C36" s="985">
        <v>6.3365038719655029</v>
      </c>
      <c r="D36" s="985">
        <v>5.7077947811594534</v>
      </c>
      <c r="E36" s="985">
        <v>4.5074251920082693</v>
      </c>
      <c r="F36" s="985">
        <v>10.470931336588157</v>
      </c>
      <c r="G36" s="985">
        <v>5.0461279326649136</v>
      </c>
      <c r="H36" s="985">
        <v>7.4564970578759464</v>
      </c>
      <c r="I36" s="985">
        <v>15.764767575461423</v>
      </c>
      <c r="J36" s="985">
        <v>6.214144869776332</v>
      </c>
      <c r="K36" s="985">
        <v>8.1720133337173895</v>
      </c>
      <c r="L36" s="985">
        <v>5.9436551585468047</v>
      </c>
      <c r="M36" s="985">
        <v>8.9175253769277543</v>
      </c>
      <c r="N36" s="985"/>
      <c r="O36" s="985">
        <v>5.6886783749481538</v>
      </c>
      <c r="P36" s="985">
        <v>22.138695365870706</v>
      </c>
      <c r="Q36" s="985">
        <v>8.6853204456618123</v>
      </c>
      <c r="R36" s="985">
        <v>7.8058628381862682</v>
      </c>
      <c r="S36" s="985">
        <v>11.128937203296386</v>
      </c>
      <c r="T36" s="985">
        <v>6.801439089692102</v>
      </c>
      <c r="U36" s="985">
        <v>13.051750893993502</v>
      </c>
      <c r="V36" s="985">
        <v>6.7121212121212119</v>
      </c>
      <c r="W36" s="985">
        <v>6.2707462718041906</v>
      </c>
      <c r="X36" s="985">
        <v>7.3095947220721973</v>
      </c>
      <c r="Y36" s="985"/>
      <c r="Z36" s="985">
        <v>8.7099170398139467</v>
      </c>
      <c r="AA36" s="985">
        <v>8.1146376707089729</v>
      </c>
      <c r="AB36" s="985">
        <v>6.8242574089045727</v>
      </c>
      <c r="AC36" s="985">
        <v>8.7934260878922803</v>
      </c>
      <c r="AD36" s="985">
        <v>14.731488267277914</v>
      </c>
      <c r="AE36" s="985">
        <v>833.9375</v>
      </c>
      <c r="AF36" s="985">
        <v>1.8574790586358196</v>
      </c>
      <c r="AG36" s="985">
        <v>8.8184523809523814</v>
      </c>
      <c r="AH36" s="985">
        <v>149.86486486486487</v>
      </c>
      <c r="AI36" s="985">
        <v>20.380191693290733</v>
      </c>
      <c r="AJ36" s="985">
        <v>9.0457142857142863</v>
      </c>
      <c r="AK36" s="985">
        <v>8.8149606299212593</v>
      </c>
      <c r="AL36" s="985">
        <v>7.4379844961240309</v>
      </c>
      <c r="AM36" s="985"/>
      <c r="AN36" s="985">
        <v>7.6584699453551917</v>
      </c>
      <c r="AO36" s="985"/>
      <c r="AP36" s="985">
        <v>4.664800216551491</v>
      </c>
      <c r="AQ36" s="985">
        <v>8.4519925552879354</v>
      </c>
      <c r="AR36" s="986"/>
      <c r="AS36" s="986"/>
    </row>
    <row r="37" spans="1:45">
      <c r="A37" s="983" t="s">
        <v>199</v>
      </c>
      <c r="B37" s="984">
        <v>43334</v>
      </c>
      <c r="C37" s="985">
        <v>7.8139109267211238</v>
      </c>
      <c r="D37" s="985">
        <v>8.0560076837954977</v>
      </c>
      <c r="E37" s="985">
        <v>4.6926297609546115</v>
      </c>
      <c r="F37" s="985">
        <v>10.856402502840906</v>
      </c>
      <c r="G37" s="985">
        <v>5.5876851199657622</v>
      </c>
      <c r="H37" s="985">
        <v>9.6242093693041966</v>
      </c>
      <c r="I37" s="985">
        <v>18.192596549364794</v>
      </c>
      <c r="J37" s="985">
        <v>8.0459412590464723</v>
      </c>
      <c r="K37" s="985">
        <v>10.161883426859637</v>
      </c>
      <c r="L37" s="985">
        <v>8.087102329143633</v>
      </c>
      <c r="M37" s="985">
        <v>9.6796840711372187</v>
      </c>
      <c r="N37" s="985"/>
      <c r="O37" s="985">
        <v>5.6076318972687194</v>
      </c>
      <c r="P37" s="985">
        <v>21.382206591595512</v>
      </c>
      <c r="Q37" s="985">
        <v>9.6607451614433408</v>
      </c>
      <c r="R37" s="985">
        <v>8.475317850701531</v>
      </c>
      <c r="S37" s="985">
        <v>10.988409326286307</v>
      </c>
      <c r="T37" s="985">
        <v>7.1068440428380191</v>
      </c>
      <c r="U37" s="985">
        <v>11.890925147959212</v>
      </c>
      <c r="V37" s="985">
        <v>15.761363636363637</v>
      </c>
      <c r="W37" s="985">
        <v>5.8912503450179408</v>
      </c>
      <c r="X37" s="985">
        <v>8.2997040899554353</v>
      </c>
      <c r="Y37" s="985"/>
      <c r="Z37" s="985">
        <v>8.7595890173209767</v>
      </c>
      <c r="AA37" s="985">
        <v>8.0254598353872133</v>
      </c>
      <c r="AB37" s="985">
        <v>7.4297154018981582</v>
      </c>
      <c r="AC37" s="985">
        <v>8.1720745524494429</v>
      </c>
      <c r="AD37" s="985">
        <v>15.336047294015572</v>
      </c>
      <c r="AE37" s="985">
        <v>899.625</v>
      </c>
      <c r="AF37" s="985">
        <v>1.8574790586358196</v>
      </c>
      <c r="AG37" s="985">
        <v>10.029761904761905</v>
      </c>
      <c r="AH37" s="985">
        <v>148.21621621621622</v>
      </c>
      <c r="AI37" s="985">
        <v>20.849840255591054</v>
      </c>
      <c r="AJ37" s="985">
        <v>13.874285714285714</v>
      </c>
      <c r="AK37" s="985">
        <v>9.2480314960629926</v>
      </c>
      <c r="AL37" s="985">
        <v>9.7151162790697683</v>
      </c>
      <c r="AM37" s="985"/>
      <c r="AN37" s="985">
        <v>10.355191256830601</v>
      </c>
      <c r="AO37" s="985"/>
      <c r="AP37" s="985">
        <v>6.6073677317047874</v>
      </c>
      <c r="AQ37" s="985">
        <v>8.4071053207795057</v>
      </c>
      <c r="AR37" s="986"/>
      <c r="AS37" s="986"/>
    </row>
    <row r="38" spans="1:45">
      <c r="A38" s="983" t="s">
        <v>7</v>
      </c>
      <c r="B38" s="984">
        <v>43365</v>
      </c>
      <c r="C38" s="985">
        <v>9.0538395468802868</v>
      </c>
      <c r="D38" s="985">
        <v>8.4304421470512203</v>
      </c>
      <c r="E38" s="985">
        <v>5.4928757408836963</v>
      </c>
      <c r="F38" s="985">
        <v>13.614412742890352</v>
      </c>
      <c r="G38" s="985">
        <v>6.4909189796446052</v>
      </c>
      <c r="H38" s="985">
        <v>10.821188501156939</v>
      </c>
      <c r="I38" s="985">
        <v>25.893420544468526</v>
      </c>
      <c r="J38" s="985">
        <v>8.7021556348160107</v>
      </c>
      <c r="K38" s="985">
        <v>15.727702290456127</v>
      </c>
      <c r="L38" s="985">
        <v>10.36100416529785</v>
      </c>
      <c r="M38" s="985">
        <v>14.194363439696335</v>
      </c>
      <c r="N38" s="985"/>
      <c r="O38" s="985">
        <v>7.5114668571772665</v>
      </c>
      <c r="P38" s="985">
        <v>33.621238473900043</v>
      </c>
      <c r="Q38" s="985">
        <v>10.074381438592315</v>
      </c>
      <c r="R38" s="985">
        <v>12.162570479384039</v>
      </c>
      <c r="S38" s="985">
        <v>15.081280910436792</v>
      </c>
      <c r="T38" s="985">
        <v>9.8686579651941102</v>
      </c>
      <c r="U38" s="985">
        <v>18.534821148440795</v>
      </c>
      <c r="V38" s="985">
        <v>23.522727272727273</v>
      </c>
      <c r="W38" s="985">
        <v>7.9037758064685191</v>
      </c>
      <c r="X38" s="985">
        <v>11.40307917041109</v>
      </c>
      <c r="Y38" s="985"/>
      <c r="Z38" s="985">
        <v>12.133013988684091</v>
      </c>
      <c r="AA38" s="985">
        <v>11.374191335917047</v>
      </c>
      <c r="AB38" s="985">
        <v>10.929504056216953</v>
      </c>
      <c r="AC38" s="985">
        <v>11.239850381713632</v>
      </c>
      <c r="AD38" s="985">
        <v>24.28671132351737</v>
      </c>
      <c r="AE38" s="985">
        <v>903.875</v>
      </c>
      <c r="AF38" s="985">
        <v>1.8574790586358196</v>
      </c>
      <c r="AG38" s="985">
        <v>15.163690476190476</v>
      </c>
      <c r="AH38" s="985">
        <v>151.48648648648648</v>
      </c>
      <c r="AI38" s="985">
        <v>23.322683706070286</v>
      </c>
      <c r="AJ38" s="985">
        <v>18.5</v>
      </c>
      <c r="AK38" s="985">
        <v>14.826771653543307</v>
      </c>
      <c r="AL38" s="985">
        <v>10.742248062015504</v>
      </c>
      <c r="AM38" s="985"/>
      <c r="AN38" s="985">
        <v>15.773224043715848</v>
      </c>
      <c r="AO38" s="985"/>
      <c r="AP38" s="985">
        <v>8.4778242944316382</v>
      </c>
      <c r="AQ38" s="985">
        <v>9.6776877600175162</v>
      </c>
      <c r="AR38" s="986"/>
      <c r="AS38" s="986"/>
    </row>
    <row r="39" spans="1:45">
      <c r="A39" s="983" t="s">
        <v>8</v>
      </c>
      <c r="B39" s="984">
        <v>43395</v>
      </c>
      <c r="C39" s="985">
        <v>10.752817207530484</v>
      </c>
      <c r="D39" s="985">
        <v>9.6730341332607299</v>
      </c>
      <c r="E39" s="985">
        <v>5.7513770950817102</v>
      </c>
      <c r="F39" s="985">
        <v>16.456178175848475</v>
      </c>
      <c r="G39" s="985">
        <v>7.7680661929259873</v>
      </c>
      <c r="H39" s="985">
        <v>15.305126881553809</v>
      </c>
      <c r="I39" s="985">
        <v>21.761719547991795</v>
      </c>
      <c r="J39" s="985">
        <v>10.675220791175688</v>
      </c>
      <c r="K39" s="985">
        <v>15.71058475106641</v>
      </c>
      <c r="L39" s="985">
        <v>13.931672355030102</v>
      </c>
      <c r="M39" s="985">
        <v>13.298478403386749</v>
      </c>
      <c r="N39" s="985"/>
      <c r="O39" s="985">
        <v>8.0926761208728415</v>
      </c>
      <c r="P39" s="985">
        <v>40.615996759350054</v>
      </c>
      <c r="Q39" s="985">
        <v>11.049320163714507</v>
      </c>
      <c r="R39" s="985">
        <v>14.858407660995804</v>
      </c>
      <c r="S39" s="985">
        <v>14.506168272247256</v>
      </c>
      <c r="T39" s="985">
        <v>10.424246987951808</v>
      </c>
      <c r="U39" s="985">
        <v>13.7900373001383</v>
      </c>
      <c r="V39" s="985">
        <v>27.901515151515152</v>
      </c>
      <c r="W39" s="985">
        <v>6.6169724369971039</v>
      </c>
      <c r="X39" s="985">
        <v>11.665741390799015</v>
      </c>
      <c r="Y39" s="985"/>
      <c r="Z39" s="985">
        <v>13.55607622617932</v>
      </c>
      <c r="AA39" s="985">
        <v>10.450324947187942</v>
      </c>
      <c r="AB39" s="985">
        <v>11.354760071009505</v>
      </c>
      <c r="AC39" s="985">
        <v>13.00603338714903</v>
      </c>
      <c r="AD39" s="985">
        <v>23.6935122285891</v>
      </c>
      <c r="AE39" s="985">
        <v>986.625</v>
      </c>
      <c r="AF39" s="985">
        <v>1.8574790586358196</v>
      </c>
      <c r="AG39" s="985">
        <v>14.791666666666666</v>
      </c>
      <c r="AH39" s="985">
        <v>170.35135135135135</v>
      </c>
      <c r="AI39" s="985">
        <v>24.80511182108626</v>
      </c>
      <c r="AJ39" s="985">
        <v>20.568571428571428</v>
      </c>
      <c r="AK39" s="985">
        <v>9.5580862624342018</v>
      </c>
      <c r="AL39" s="985">
        <v>9.7344961240310077</v>
      </c>
      <c r="AM39" s="985"/>
      <c r="AN39" s="985">
        <v>12.491803278688524</v>
      </c>
      <c r="AO39" s="985"/>
      <c r="AP39" s="985">
        <v>9.543812277946941</v>
      </c>
      <c r="AQ39" s="985">
        <v>10.965896649879573</v>
      </c>
      <c r="AR39" s="986"/>
      <c r="AS39" s="986"/>
    </row>
    <row r="40" spans="1:45">
      <c r="A40" s="983" t="s">
        <v>9</v>
      </c>
      <c r="B40" s="984">
        <v>43425</v>
      </c>
      <c r="C40" s="985">
        <v>10.612194504317037</v>
      </c>
      <c r="D40" s="985">
        <v>8.6700329346712355</v>
      </c>
      <c r="E40" s="985">
        <v>5.7475173036412883</v>
      </c>
      <c r="F40" s="985">
        <v>15.848003655065401</v>
      </c>
      <c r="G40" s="985">
        <v>7.4972226432590032</v>
      </c>
      <c r="H40" s="985">
        <v>14.698006745832187</v>
      </c>
      <c r="I40" s="985">
        <v>21.958274335763285</v>
      </c>
      <c r="J40" s="985">
        <v>12.866396997772956</v>
      </c>
      <c r="K40" s="985">
        <v>15.72351128207411</v>
      </c>
      <c r="L40" s="985">
        <v>10.770000069541894</v>
      </c>
      <c r="M40" s="985">
        <v>12.282657206545082</v>
      </c>
      <c r="N40" s="985"/>
      <c r="O40" s="985">
        <v>8.0698379568949878</v>
      </c>
      <c r="P40" s="985">
        <v>38.167641632615194</v>
      </c>
      <c r="Q40" s="985">
        <v>11.074403791753836</v>
      </c>
      <c r="R40" s="985">
        <v>10.322828908926079</v>
      </c>
      <c r="S40" s="985">
        <v>14.608169235239725</v>
      </c>
      <c r="T40" s="985">
        <v>9.4282797858099059</v>
      </c>
      <c r="U40" s="985">
        <v>17.707166248264517</v>
      </c>
      <c r="V40" s="985">
        <v>23.568181818181817</v>
      </c>
      <c r="W40" s="985">
        <v>6.4783293794568459</v>
      </c>
      <c r="X40" s="985">
        <v>11.266930832450445</v>
      </c>
      <c r="Y40" s="985"/>
      <c r="Z40" s="985">
        <v>26.487975589464195</v>
      </c>
      <c r="AA40" s="985">
        <v>10.870048407257237</v>
      </c>
      <c r="AB40" s="985">
        <v>11.351374157929738</v>
      </c>
      <c r="AC40" s="985">
        <v>12.322135667503556</v>
      </c>
      <c r="AD40" s="985">
        <v>22.334324474012245</v>
      </c>
      <c r="AE40" s="985">
        <v>977.5</v>
      </c>
      <c r="AF40" s="985">
        <v>1.8574790586358196</v>
      </c>
      <c r="AG40" s="985">
        <v>20.226190476190474</v>
      </c>
      <c r="AH40" s="985">
        <v>220.78378378378378</v>
      </c>
      <c r="AI40" s="985">
        <v>25.792332268370608</v>
      </c>
      <c r="AJ40" s="985">
        <v>20.528571428571428</v>
      </c>
      <c r="AK40" s="985">
        <v>16.554705757118324</v>
      </c>
      <c r="AL40" s="985">
        <v>8.0484496124031004</v>
      </c>
      <c r="AM40" s="985"/>
      <c r="AN40" s="985">
        <v>13.180327868852459</v>
      </c>
      <c r="AO40" s="985"/>
      <c r="AP40" s="985">
        <v>9.1722850020128188</v>
      </c>
      <c r="AQ40" s="985">
        <v>10.2556382745785</v>
      </c>
      <c r="AR40" s="986"/>
      <c r="AS40" s="986"/>
    </row>
    <row r="41" spans="1:45" s="45" customFormat="1">
      <c r="A41" s="983" t="s">
        <v>197</v>
      </c>
      <c r="B41" s="984">
        <v>43455</v>
      </c>
      <c r="C41" s="985">
        <v>9.0024071724761487</v>
      </c>
      <c r="D41" s="985">
        <v>7.4675282198884103</v>
      </c>
      <c r="E41" s="985">
        <v>5.273229224211093</v>
      </c>
      <c r="F41" s="985">
        <v>16.27584073243872</v>
      </c>
      <c r="G41" s="985">
        <v>8.480837316300228</v>
      </c>
      <c r="H41" s="985">
        <v>12.180718215212041</v>
      </c>
      <c r="I41" s="985">
        <v>20.198440341312672</v>
      </c>
      <c r="J41" s="985">
        <v>8.3940871397481978</v>
      </c>
      <c r="K41" s="985">
        <v>13.499696250669054</v>
      </c>
      <c r="L41" s="985">
        <v>9.2961454371850092</v>
      </c>
      <c r="M41" s="985">
        <v>11.044570443877451</v>
      </c>
      <c r="N41" s="985"/>
      <c r="O41" s="985">
        <v>8.5302762060579553</v>
      </c>
      <c r="P41" s="985">
        <v>33.483343860130901</v>
      </c>
      <c r="Q41" s="985">
        <v>11.698284649501012</v>
      </c>
      <c r="R41" s="985">
        <v>7.9010020040229714</v>
      </c>
      <c r="S41" s="985">
        <v>14.40326215352057</v>
      </c>
      <c r="T41" s="985">
        <v>8.0950585973068812</v>
      </c>
      <c r="U41" s="985">
        <v>16.385477191845876</v>
      </c>
      <c r="V41" s="985">
        <v>19.926065190966671</v>
      </c>
      <c r="W41" s="985">
        <v>6.2186269854853222</v>
      </c>
      <c r="X41" s="985">
        <v>10.60140043833932</v>
      </c>
      <c r="Y41" s="985"/>
      <c r="Z41" s="985">
        <v>11.307570089015936</v>
      </c>
      <c r="AA41" s="985">
        <v>10.7838418543007</v>
      </c>
      <c r="AB41" s="985">
        <v>10.549396258555749</v>
      </c>
      <c r="AC41" s="985">
        <v>11.73228460152327</v>
      </c>
      <c r="AD41" s="985">
        <v>20.13763299157911</v>
      </c>
      <c r="AE41" s="985">
        <v>963.52426156526133</v>
      </c>
      <c r="AF41" s="985">
        <v>3.0701778965256361</v>
      </c>
      <c r="AG41" s="985">
        <v>17.254058554183434</v>
      </c>
      <c r="AH41" s="985">
        <v>151.61852076386785</v>
      </c>
      <c r="AI41" s="985">
        <v>32.086290082485419</v>
      </c>
      <c r="AJ41" s="985">
        <v>20.611116398591417</v>
      </c>
      <c r="AK41" s="985">
        <v>14.103218154371881</v>
      </c>
      <c r="AL41" s="985">
        <v>8.3995783268612243</v>
      </c>
      <c r="AM41" s="985"/>
      <c r="AN41" s="985">
        <v>11.976313392043728</v>
      </c>
      <c r="AO41" s="985"/>
      <c r="AP41" s="985">
        <v>8.1351926260946215</v>
      </c>
      <c r="AQ41" s="985">
        <v>10.632509698782131</v>
      </c>
      <c r="AR41" s="985">
        <v>18.569488339321627</v>
      </c>
      <c r="AS41" s="992"/>
    </row>
    <row r="42" spans="1:45" s="45" customFormat="1">
      <c r="A42" s="983" t="s">
        <v>11</v>
      </c>
      <c r="B42" s="984">
        <v>43485</v>
      </c>
      <c r="C42" s="985">
        <v>6.8637077684820307</v>
      </c>
      <c r="D42" s="985">
        <v>5.3938832273070103</v>
      </c>
      <c r="E42" s="985">
        <v>5.3190065598522169</v>
      </c>
      <c r="F42" s="985">
        <v>11.116728212181494</v>
      </c>
      <c r="G42" s="985">
        <v>6.0868336408563861</v>
      </c>
      <c r="H42" s="985">
        <v>7.2088880953338563</v>
      </c>
      <c r="I42" s="985">
        <v>11.181317825130824</v>
      </c>
      <c r="J42" s="985">
        <v>6.456396328028605</v>
      </c>
      <c r="K42" s="985">
        <v>14.646085434234294</v>
      </c>
      <c r="L42" s="985">
        <v>7.1844937985546498</v>
      </c>
      <c r="M42" s="985">
        <v>8.4038482379703883</v>
      </c>
      <c r="N42" s="985"/>
      <c r="O42" s="985">
        <v>7.9921579966218008</v>
      </c>
      <c r="P42" s="985">
        <v>30.690968784729844</v>
      </c>
      <c r="Q42" s="985">
        <v>10.295831764240425</v>
      </c>
      <c r="R42" s="985">
        <v>9.1273219999358819</v>
      </c>
      <c r="S42" s="985">
        <v>13.94056459952548</v>
      </c>
      <c r="T42" s="985">
        <v>6.8964083379311276</v>
      </c>
      <c r="U42" s="985">
        <v>11.887592009614831</v>
      </c>
      <c r="V42" s="985">
        <v>2.7626193133369994</v>
      </c>
      <c r="W42" s="985">
        <v>5.627705400521215</v>
      </c>
      <c r="X42" s="985">
        <v>9.0561985487249643</v>
      </c>
      <c r="Y42" s="985"/>
      <c r="Z42" s="985">
        <v>17.703712268669076</v>
      </c>
      <c r="AA42" s="985">
        <v>14.102754245489281</v>
      </c>
      <c r="AB42" s="985">
        <v>8.9628766469709706</v>
      </c>
      <c r="AC42" s="985">
        <v>9.3096843778929603</v>
      </c>
      <c r="AD42" s="985">
        <v>17.44427284870072</v>
      </c>
      <c r="AE42" s="985">
        <v>1045.8725311026617</v>
      </c>
      <c r="AF42" s="985">
        <v>2.2563875945441034</v>
      </c>
      <c r="AG42" s="985">
        <v>6.7434121425531091</v>
      </c>
      <c r="AH42" s="985">
        <v>11.734261151352726</v>
      </c>
      <c r="AI42" s="985">
        <v>23.863019350693943</v>
      </c>
      <c r="AJ42" s="985">
        <v>11.257270693512304</v>
      </c>
      <c r="AK42" s="985">
        <v>8.8029715482449031</v>
      </c>
      <c r="AL42" s="985">
        <v>9.8180071886170328</v>
      </c>
      <c r="AM42" s="985"/>
      <c r="AN42" s="985">
        <v>13.832068023079259</v>
      </c>
      <c r="AO42" s="985"/>
      <c r="AP42" s="985">
        <v>6.7874153326374937</v>
      </c>
      <c r="AQ42" s="985">
        <v>8.2804125688591483</v>
      </c>
      <c r="AR42" s="985">
        <v>19.888463126014916</v>
      </c>
      <c r="AS42" s="992"/>
    </row>
    <row r="43" spans="1:45">
      <c r="A43" s="983" t="s">
        <v>12</v>
      </c>
      <c r="B43" s="984">
        <v>43515</v>
      </c>
      <c r="C43" s="985">
        <v>6.1174281717023842</v>
      </c>
      <c r="D43" s="985">
        <v>4.8050920774683359</v>
      </c>
      <c r="E43" s="985">
        <v>5.1959474863994837</v>
      </c>
      <c r="F43" s="985">
        <v>9.5991359447996736</v>
      </c>
      <c r="G43" s="985">
        <v>5.9437996213566437</v>
      </c>
      <c r="H43" s="985">
        <v>6.7906904779203403</v>
      </c>
      <c r="I43" s="985">
        <v>10.315065528594467</v>
      </c>
      <c r="J43" s="985">
        <v>5.7512324525323324</v>
      </c>
      <c r="K43" s="985">
        <v>13.058663833835009</v>
      </c>
      <c r="L43" s="985">
        <v>5.1287092690822931</v>
      </c>
      <c r="M43" s="985">
        <v>8.6538017398824447</v>
      </c>
      <c r="N43" s="985"/>
      <c r="O43" s="985">
        <v>7.8958203520133585</v>
      </c>
      <c r="P43" s="985">
        <v>32.192184552510675</v>
      </c>
      <c r="Q43" s="985">
        <v>11.059155513813014</v>
      </c>
      <c r="R43" s="985">
        <v>13.790133974874996</v>
      </c>
      <c r="S43" s="985">
        <v>13.217918505408631</v>
      </c>
      <c r="T43" s="985">
        <v>6.4867239065161151</v>
      </c>
      <c r="U43" s="985">
        <v>10.488470587577646</v>
      </c>
      <c r="V43" s="985">
        <v>3.2393757912470349</v>
      </c>
      <c r="W43" s="985">
        <v>4.8950728980087206</v>
      </c>
      <c r="X43" s="985">
        <v>9.279225411011307</v>
      </c>
      <c r="Y43" s="985"/>
      <c r="Z43" s="985">
        <v>17.345094410189045</v>
      </c>
      <c r="AA43" s="985">
        <v>15.9311718130096</v>
      </c>
      <c r="AB43" s="985">
        <v>8.232127674295846</v>
      </c>
      <c r="AC43" s="985">
        <v>7.3695408833221085</v>
      </c>
      <c r="AD43" s="985">
        <v>13.532461823112191</v>
      </c>
      <c r="AE43" s="985">
        <v>1036.9012946709565</v>
      </c>
      <c r="AF43" s="985">
        <v>2.2714944928441119</v>
      </c>
      <c r="AG43" s="985">
        <v>6.0156418644039649</v>
      </c>
      <c r="AH43" s="985">
        <v>11.737401173068367</v>
      </c>
      <c r="AI43" s="985">
        <v>18.477135277633167</v>
      </c>
      <c r="AJ43" s="985">
        <v>11.403214411868598</v>
      </c>
      <c r="AK43" s="985">
        <v>9.0006841969678177</v>
      </c>
      <c r="AL43" s="985">
        <v>11.635484162320742</v>
      </c>
      <c r="AM43" s="985"/>
      <c r="AN43" s="985">
        <v>19.514120862435469</v>
      </c>
      <c r="AO43" s="985"/>
      <c r="AP43" s="985">
        <v>5.6251042441072308</v>
      </c>
      <c r="AQ43" s="985">
        <v>11.357985306746247</v>
      </c>
      <c r="AR43" s="985">
        <v>23.447930814035402</v>
      </c>
      <c r="AS43" s="985">
        <v>9.5863551280403811</v>
      </c>
    </row>
    <row r="44" spans="1:45">
      <c r="A44" s="983" t="s">
        <v>49</v>
      </c>
      <c r="B44" s="984">
        <v>43543</v>
      </c>
      <c r="C44" s="985">
        <v>6.8837318586388783</v>
      </c>
      <c r="D44" s="985">
        <v>5.843208126121568</v>
      </c>
      <c r="E44" s="985">
        <v>5.1841133454826513</v>
      </c>
      <c r="F44" s="985">
        <v>11.008939144578463</v>
      </c>
      <c r="G44" s="985">
        <v>6.0481819778900938</v>
      </c>
      <c r="H44" s="985">
        <v>8.2458485882372887</v>
      </c>
      <c r="I44" s="985">
        <v>10.735894461591824</v>
      </c>
      <c r="J44" s="985">
        <v>6.5874389232287562</v>
      </c>
      <c r="K44" s="985">
        <v>13.422440600228725</v>
      </c>
      <c r="L44" s="985">
        <v>5.8521943976484314</v>
      </c>
      <c r="M44" s="985">
        <v>9.2649156828271799</v>
      </c>
      <c r="N44" s="985"/>
      <c r="O44" s="985">
        <v>8.3073777515799634</v>
      </c>
      <c r="P44" s="985">
        <v>35.576759485209294</v>
      </c>
      <c r="Q44" s="985">
        <v>9.9467822988392189</v>
      </c>
      <c r="R44" s="985">
        <v>12.45272167329651</v>
      </c>
      <c r="S44" s="985">
        <v>14.374446491343642</v>
      </c>
      <c r="T44" s="985">
        <v>7.0148980466002984</v>
      </c>
      <c r="U44" s="985">
        <v>10.786733978585318</v>
      </c>
      <c r="V44" s="985">
        <v>3.5764513549409087</v>
      </c>
      <c r="W44" s="985">
        <v>4.8791778957231413</v>
      </c>
      <c r="X44" s="985">
        <v>10.451384440285675</v>
      </c>
      <c r="Y44" s="985"/>
      <c r="Z44" s="985">
        <v>17.755938402502423</v>
      </c>
      <c r="AA44" s="985">
        <v>15.148373664697983</v>
      </c>
      <c r="AB44" s="985">
        <v>8.6224772916258114</v>
      </c>
      <c r="AC44" s="985">
        <v>9.200075066698604</v>
      </c>
      <c r="AD44" s="985">
        <v>13.885133789928645</v>
      </c>
      <c r="AE44" s="985">
        <v>1085.2302135127231</v>
      </c>
      <c r="AF44" s="985">
        <v>2.2714944928441119</v>
      </c>
      <c r="AG44" s="985">
        <v>6.0774122843431915</v>
      </c>
      <c r="AH44" s="985">
        <v>4.5197521180985092</v>
      </c>
      <c r="AI44" s="985">
        <v>14.347890198380611</v>
      </c>
      <c r="AJ44" s="985">
        <v>15.049629106322854</v>
      </c>
      <c r="AK44" s="985">
        <v>11.338465820832292</v>
      </c>
      <c r="AL44" s="985">
        <v>12.185763650778252</v>
      </c>
      <c r="AM44" s="985"/>
      <c r="AN44" s="985">
        <v>22.055876100819923</v>
      </c>
      <c r="AO44" s="985"/>
      <c r="AP44" s="985">
        <v>6.8005437581996864</v>
      </c>
      <c r="AQ44" s="985">
        <v>6.1936272853653538</v>
      </c>
      <c r="AR44" s="985">
        <v>20.51502252876119</v>
      </c>
      <c r="AS44" s="985">
        <v>12.283433635011988</v>
      </c>
    </row>
    <row r="45" spans="1:45">
      <c r="A45" s="983" t="s">
        <v>198</v>
      </c>
      <c r="B45" s="984">
        <v>43575</v>
      </c>
      <c r="C45" s="985">
        <v>8.1059270179315686</v>
      </c>
      <c r="D45" s="985">
        <v>6.4338684242180237</v>
      </c>
      <c r="E45" s="985">
        <v>5.8681746667225054</v>
      </c>
      <c r="F45" s="985">
        <v>12.817375175542528</v>
      </c>
      <c r="G45" s="985">
        <v>6.7457962104111013</v>
      </c>
      <c r="H45" s="985">
        <v>14.440835198439682</v>
      </c>
      <c r="I45" s="985">
        <v>13.53091331319157</v>
      </c>
      <c r="J45" s="985">
        <v>7.3918951797286372</v>
      </c>
      <c r="K45" s="985">
        <v>18.998669733343707</v>
      </c>
      <c r="L45" s="985">
        <v>6.6916594339286499</v>
      </c>
      <c r="M45" s="985">
        <v>14.034401261335301</v>
      </c>
      <c r="N45" s="985"/>
      <c r="O45" s="985">
        <v>10.491383169030346</v>
      </c>
      <c r="P45" s="985">
        <v>38.804743754783857</v>
      </c>
      <c r="Q45" s="985">
        <v>10.578053650794374</v>
      </c>
      <c r="R45" s="985">
        <v>14.454413974258884</v>
      </c>
      <c r="S45" s="985">
        <v>16.401703324902087</v>
      </c>
      <c r="T45" s="985">
        <v>7.9731841981083207</v>
      </c>
      <c r="U45" s="985">
        <v>12.359755075153286</v>
      </c>
      <c r="V45" s="985">
        <v>4.5306140726412849</v>
      </c>
      <c r="W45" s="985">
        <v>5.6072842033330472</v>
      </c>
      <c r="X45" s="985">
        <v>13.246855812800774</v>
      </c>
      <c r="Y45" s="985"/>
      <c r="Z45" s="985">
        <v>23.287888743589839</v>
      </c>
      <c r="AA45" s="985">
        <v>18.627625730907553</v>
      </c>
      <c r="AB45" s="985">
        <v>10.062368554815837</v>
      </c>
      <c r="AC45" s="985">
        <v>11.282992905458176</v>
      </c>
      <c r="AD45" s="985">
        <v>18.187468722953291</v>
      </c>
      <c r="AE45" s="985">
        <v>1127.7712378824217</v>
      </c>
      <c r="AF45" s="985">
        <v>2.2714944928441119</v>
      </c>
      <c r="AG45" s="985">
        <v>8.3360178005081114</v>
      </c>
      <c r="AH45" s="985">
        <v>4.6186631599143828</v>
      </c>
      <c r="AI45" s="985">
        <v>16.158661567771734</v>
      </c>
      <c r="AJ45" s="985">
        <v>19.528140821853292</v>
      </c>
      <c r="AK45" s="985">
        <v>13.594155976058833</v>
      </c>
      <c r="AL45" s="985">
        <v>7.7198991356409872</v>
      </c>
      <c r="AM45" s="985"/>
      <c r="AN45" s="985">
        <v>24.485575463103554</v>
      </c>
      <c r="AO45" s="985"/>
      <c r="AP45" s="985">
        <v>7.376008207659571</v>
      </c>
      <c r="AQ45" s="985">
        <v>7.1179644532569748</v>
      </c>
      <c r="AR45" s="985">
        <v>23.881157789507281</v>
      </c>
      <c r="AS45" s="985">
        <v>14.646797536863737</v>
      </c>
    </row>
    <row r="46" spans="1:45">
      <c r="A46" s="983" t="s">
        <v>1407</v>
      </c>
      <c r="B46" s="984">
        <v>43606</v>
      </c>
      <c r="C46" s="985">
        <v>7.7073883866942818</v>
      </c>
      <c r="D46" s="985">
        <v>6.733612370375166</v>
      </c>
      <c r="E46" s="985">
        <v>5.3237464589282517</v>
      </c>
      <c r="F46" s="985">
        <v>13.739783538389345</v>
      </c>
      <c r="G46" s="985">
        <v>7.4546049990743972</v>
      </c>
      <c r="H46" s="985">
        <v>8.7508149067165348</v>
      </c>
      <c r="I46" s="985">
        <v>13.711039762413376</v>
      </c>
      <c r="J46" s="985">
        <v>7.054674601929916</v>
      </c>
      <c r="K46" s="985">
        <v>20.060512676284706</v>
      </c>
      <c r="L46" s="985">
        <v>5.5616430668342414</v>
      </c>
      <c r="M46" s="985">
        <v>12.715404532806195</v>
      </c>
      <c r="N46" s="985"/>
      <c r="O46" s="985">
        <v>11.584653057111737</v>
      </c>
      <c r="P46" s="985">
        <v>40.643719425143395</v>
      </c>
      <c r="Q46" s="985">
        <v>10.044956796134176</v>
      </c>
      <c r="R46" s="985">
        <v>15.167152883241711</v>
      </c>
      <c r="S46" s="985">
        <v>16.054062510337438</v>
      </c>
      <c r="T46" s="985">
        <v>9.0466014500032443</v>
      </c>
      <c r="U46" s="985">
        <v>11.887013139108205</v>
      </c>
      <c r="V46" s="985">
        <v>12.789565635797162</v>
      </c>
      <c r="W46" s="985">
        <v>6.2755632828851358</v>
      </c>
      <c r="X46" s="985">
        <v>16.882619091982694</v>
      </c>
      <c r="Y46" s="985"/>
      <c r="Z46" s="985">
        <v>17.384943905030379</v>
      </c>
      <c r="AA46" s="985">
        <v>17.43756506432479</v>
      </c>
      <c r="AB46" s="985">
        <v>9.0805744647367721</v>
      </c>
      <c r="AC46" s="985">
        <v>11.09668785616039</v>
      </c>
      <c r="AD46" s="985">
        <v>14.996454990909381</v>
      </c>
      <c r="AE46" s="985">
        <v>1193.0297480549868</v>
      </c>
      <c r="AF46" s="985">
        <v>2.2714944928441119</v>
      </c>
      <c r="AG46" s="985">
        <v>10.536838085116981</v>
      </c>
      <c r="AH46" s="985">
        <v>19.941287562960138</v>
      </c>
      <c r="AI46" s="985">
        <v>20.688618037017754</v>
      </c>
      <c r="AJ46" s="985">
        <v>17.532119583680782</v>
      </c>
      <c r="AK46" s="985">
        <v>14.634544243855801</v>
      </c>
      <c r="AL46" s="985">
        <v>11.097776399358136</v>
      </c>
      <c r="AM46" s="985"/>
      <c r="AN46" s="985">
        <v>21.307014880048587</v>
      </c>
      <c r="AO46" s="985"/>
      <c r="AP46" s="985">
        <v>8.0366823278999302</v>
      </c>
      <c r="AQ46" s="985">
        <v>8.3503637168607074</v>
      </c>
      <c r="AR46" s="985">
        <v>22.562307527893779</v>
      </c>
      <c r="AS46" s="985">
        <v>18.348440067446507</v>
      </c>
    </row>
    <row r="47" spans="1:45">
      <c r="A47" s="983" t="s">
        <v>1436</v>
      </c>
      <c r="B47" s="984">
        <v>43637</v>
      </c>
      <c r="C47" s="985">
        <v>7.9578309584920399</v>
      </c>
      <c r="D47" s="985">
        <v>6.216035854970535</v>
      </c>
      <c r="E47" s="985">
        <v>6.0651108717939346</v>
      </c>
      <c r="F47" s="985">
        <v>16.731170700537014</v>
      </c>
      <c r="G47" s="985">
        <v>7.207202613693144</v>
      </c>
      <c r="H47" s="985">
        <v>7.9784926356253578</v>
      </c>
      <c r="I47" s="985">
        <v>19.709155546630356</v>
      </c>
      <c r="J47" s="985">
        <v>7.706714835608258</v>
      </c>
      <c r="K47" s="985">
        <v>27.629672899571638</v>
      </c>
      <c r="L47" s="985">
        <v>5.5840832482760412</v>
      </c>
      <c r="M47" s="985">
        <v>14.523289155027426</v>
      </c>
      <c r="N47" s="985"/>
      <c r="O47" s="985">
        <v>12.25709760481811</v>
      </c>
      <c r="P47" s="985">
        <v>31.977619720435122</v>
      </c>
      <c r="Q47" s="985">
        <v>10.842727965483025</v>
      </c>
      <c r="R47" s="985">
        <v>16.524365164493872</v>
      </c>
      <c r="S47" s="985">
        <v>18.429123743965111</v>
      </c>
      <c r="T47" s="985">
        <v>9.910452874163175</v>
      </c>
      <c r="U47" s="985">
        <v>13.173147615769665</v>
      </c>
      <c r="V47" s="985">
        <v>14.661992283536568</v>
      </c>
      <c r="W47" s="985">
        <v>6.7621682821836497</v>
      </c>
      <c r="X47" s="985">
        <v>19.278597553570741</v>
      </c>
      <c r="Y47" s="985"/>
      <c r="Z47" s="985">
        <v>19.302347543149811</v>
      </c>
      <c r="AA47" s="985">
        <v>17.776971674233991</v>
      </c>
      <c r="AB47" s="985">
        <v>11.763913930787625</v>
      </c>
      <c r="AC47" s="985">
        <v>14.136979793928374</v>
      </c>
      <c r="AD47" s="985">
        <v>16.902049306684997</v>
      </c>
      <c r="AE47" s="985">
        <v>1437.5782808842794</v>
      </c>
      <c r="AF47" s="985">
        <v>2.2563875945441034</v>
      </c>
      <c r="AG47" s="985">
        <v>12.053202264915397</v>
      </c>
      <c r="AH47" s="985">
        <v>17.586581937421421</v>
      </c>
      <c r="AI47" s="985">
        <v>26.894093164674739</v>
      </c>
      <c r="AJ47" s="985">
        <v>22.717119981160955</v>
      </c>
      <c r="AK47" s="985">
        <v>22.977877419717679</v>
      </c>
      <c r="AL47" s="985">
        <v>14.036250296178288</v>
      </c>
      <c r="AM47" s="985"/>
      <c r="AN47" s="985">
        <v>21.82083206802308</v>
      </c>
      <c r="AO47" s="985"/>
      <c r="AP47" s="985">
        <v>7.8644901451482276</v>
      </c>
      <c r="AQ47" s="985">
        <v>7.7304038323193609</v>
      </c>
      <c r="AR47" s="985">
        <v>26.58020018536747</v>
      </c>
      <c r="AS47" s="985">
        <v>16.569375193679249</v>
      </c>
    </row>
    <row r="48" spans="1:45">
      <c r="A48" s="983" t="s">
        <v>1480</v>
      </c>
      <c r="B48" s="984">
        <v>43668</v>
      </c>
      <c r="C48" s="985">
        <v>6.5454212951489987</v>
      </c>
      <c r="D48" s="985">
        <v>4.6861570793230563</v>
      </c>
      <c r="E48" s="985">
        <v>6.250382703233238</v>
      </c>
      <c r="F48" s="985">
        <v>7.8055062016097807</v>
      </c>
      <c r="G48" s="985">
        <v>7.3540577776502438</v>
      </c>
      <c r="H48" s="985">
        <v>7.5991334321048187</v>
      </c>
      <c r="I48" s="985">
        <v>17.080607465606949</v>
      </c>
      <c r="J48" s="985">
        <v>6.0639503495159222</v>
      </c>
      <c r="K48" s="985">
        <v>28.693216229507389</v>
      </c>
      <c r="L48" s="985">
        <v>4.5412445178493694</v>
      </c>
      <c r="M48" s="985">
        <v>11.736978883921534</v>
      </c>
      <c r="N48" s="985"/>
      <c r="O48" s="985">
        <v>10.7573066832654</v>
      </c>
      <c r="P48" s="985">
        <v>35.279753232971814</v>
      </c>
      <c r="Q48" s="985">
        <v>10.415003222334184</v>
      </c>
      <c r="R48" s="985">
        <v>16.640426984954708</v>
      </c>
      <c r="S48" s="985">
        <v>12.875647062168447</v>
      </c>
      <c r="T48" s="985">
        <v>9.595472991941687</v>
      </c>
      <c r="U48" s="985">
        <v>11.880935817252537</v>
      </c>
      <c r="V48" s="985">
        <v>13.850905125214711</v>
      </c>
      <c r="W48" s="985">
        <v>6.2964868139838703</v>
      </c>
      <c r="X48" s="985">
        <v>14.211660912108913</v>
      </c>
      <c r="Y48" s="985"/>
      <c r="Z48" s="985">
        <v>13.063332792709692</v>
      </c>
      <c r="AA48" s="985">
        <v>16.327188673087782</v>
      </c>
      <c r="AB48" s="985">
        <v>10.840987746702199</v>
      </c>
      <c r="AC48" s="985">
        <v>17.197039802995736</v>
      </c>
      <c r="AD48" s="985">
        <v>10.679201292040871</v>
      </c>
      <c r="AE48" s="985">
        <v>3923.0616090065505</v>
      </c>
      <c r="AF48" s="985">
        <v>2.2563875945441034</v>
      </c>
      <c r="AG48" s="985">
        <v>8.2795034694301393</v>
      </c>
      <c r="AH48" s="985">
        <v>12.925370222332768</v>
      </c>
      <c r="AI48" s="985">
        <v>49.692202317129208</v>
      </c>
      <c r="AJ48" s="985">
        <v>10.623861963552059</v>
      </c>
      <c r="AK48" s="985">
        <v>14.286635987307015</v>
      </c>
      <c r="AL48" s="985">
        <v>13.914006808190496</v>
      </c>
      <c r="AM48" s="985"/>
      <c r="AN48" s="985">
        <v>34.059520194351656</v>
      </c>
      <c r="AO48" s="985"/>
      <c r="AP48" s="985">
        <v>6.2654874800138964</v>
      </c>
      <c r="AQ48" s="985">
        <v>6.946699888009336</v>
      </c>
      <c r="AR48" s="985">
        <v>36.331527150388311</v>
      </c>
      <c r="AS48" s="985">
        <v>19.854578149388267</v>
      </c>
    </row>
    <row r="49" spans="1:45">
      <c r="A49" s="983" t="s">
        <v>1536</v>
      </c>
      <c r="B49" s="984">
        <v>43699</v>
      </c>
      <c r="C49" s="985">
        <v>6.0464917811834322</v>
      </c>
      <c r="D49" s="985">
        <v>4.5236692405039935</v>
      </c>
      <c r="E49" s="985">
        <v>7.7338471258920007</v>
      </c>
      <c r="F49" s="985">
        <v>3.1440592480686984</v>
      </c>
      <c r="G49" s="985">
        <v>6.1626706018451554</v>
      </c>
      <c r="H49" s="985">
        <v>6.8932331595615013</v>
      </c>
      <c r="I49" s="985">
        <v>20.046638422511155</v>
      </c>
      <c r="J49" s="985">
        <v>5.65</v>
      </c>
      <c r="K49" s="985">
        <v>32.466662656858325</v>
      </c>
      <c r="L49" s="985">
        <v>4.5820329670172422</v>
      </c>
      <c r="M49" s="985">
        <v>12.927523387426424</v>
      </c>
      <c r="N49" s="985"/>
      <c r="O49" s="985">
        <v>11.103884231370929</v>
      </c>
      <c r="P49" s="985"/>
      <c r="Q49" s="985">
        <v>10.931859581849055</v>
      </c>
      <c r="R49" s="985">
        <v>19.88</v>
      </c>
      <c r="S49" s="985">
        <v>16.512410102770811</v>
      </c>
      <c r="T49" s="985">
        <v>12.22051159324103</v>
      </c>
      <c r="U49" s="985">
        <v>14.557957885944072</v>
      </c>
      <c r="V49" s="985">
        <v>9.727580409979856</v>
      </c>
      <c r="W49" s="985">
        <v>7.1808735105147754</v>
      </c>
      <c r="X49" s="985">
        <v>15.623845711402758</v>
      </c>
      <c r="Y49" s="985"/>
      <c r="Z49" s="985">
        <v>14.12366245474704</v>
      </c>
      <c r="AA49" s="985">
        <v>21.254199843499954</v>
      </c>
      <c r="AB49" s="985">
        <v>12.579909438312402</v>
      </c>
      <c r="AC49" s="985">
        <v>17.993264696575316</v>
      </c>
      <c r="AD49" s="985">
        <v>14.620657604813632</v>
      </c>
      <c r="AE49" s="985">
        <v>4971.9184439637656</v>
      </c>
      <c r="AF49" s="985">
        <v>2.2563875945441034</v>
      </c>
      <c r="AG49" s="985">
        <v>9.9090439496653051</v>
      </c>
      <c r="AH49" s="985">
        <v>17.540408586587954</v>
      </c>
      <c r="AI49" s="985">
        <v>63.692204057761131</v>
      </c>
      <c r="AJ49" s="985">
        <v>12.366038684263168</v>
      </c>
      <c r="AK49" s="985">
        <v>15.544276878510665</v>
      </c>
      <c r="AL49" s="985">
        <v>22.282872667822723</v>
      </c>
      <c r="AM49" s="985"/>
      <c r="AN49" s="985">
        <v>56.724870938354087</v>
      </c>
      <c r="AO49" s="985"/>
      <c r="AP49" s="985">
        <v>5.8419163440554618</v>
      </c>
      <c r="AQ49" s="985">
        <v>8.4451548541241124</v>
      </c>
      <c r="AR49" s="985">
        <v>50.312850450148304</v>
      </c>
      <c r="AS49" s="985">
        <v>16.204560407928284</v>
      </c>
    </row>
    <row r="50" spans="1:45">
      <c r="A50" s="983" t="s">
        <v>1566</v>
      </c>
      <c r="B50" s="984">
        <v>43730</v>
      </c>
      <c r="C50" s="985">
        <v>6.56071064953984</v>
      </c>
      <c r="D50" s="985">
        <v>5.2889552252283831</v>
      </c>
      <c r="E50" s="985">
        <v>7.4933806763642075</v>
      </c>
      <c r="F50" s="985">
        <v>3.4911658042097589</v>
      </c>
      <c r="G50" s="985">
        <v>6.9657577594587101</v>
      </c>
      <c r="H50" s="985">
        <v>7.1982671255171677</v>
      </c>
      <c r="I50" s="985">
        <v>24.541467771505783</v>
      </c>
      <c r="J50" s="985">
        <v>5.6254954620582653</v>
      </c>
      <c r="K50" s="985">
        <v>18.454416444652903</v>
      </c>
      <c r="L50" s="985">
        <v>5.2368955940471231</v>
      </c>
      <c r="M50" s="985">
        <v>16.031063929266427</v>
      </c>
      <c r="N50" s="985"/>
      <c r="O50" s="985">
        <v>14.280697572246412</v>
      </c>
      <c r="P50" s="985">
        <v>21.319756739625859</v>
      </c>
      <c r="Q50" s="985">
        <v>11.965620777753145</v>
      </c>
      <c r="R50" s="985">
        <v>22.90650378905212</v>
      </c>
      <c r="S50" s="985">
        <v>20.242777735453199</v>
      </c>
      <c r="T50" s="985">
        <v>14.182884403376981</v>
      </c>
      <c r="U50" s="985">
        <v>16.771573923117607</v>
      </c>
      <c r="V50" s="985">
        <v>10.639341824854524</v>
      </c>
      <c r="W50" s="985">
        <v>9.6705890390963951</v>
      </c>
      <c r="X50" s="985">
        <v>17.679213620082983</v>
      </c>
      <c r="Y50" s="985"/>
      <c r="Z50" s="985">
        <v>15.906457269130286</v>
      </c>
      <c r="AA50" s="985">
        <v>23.304840768903432</v>
      </c>
      <c r="AB50" s="985">
        <v>14.698668481096576</v>
      </c>
      <c r="AC50" s="985">
        <v>21.693244379545106</v>
      </c>
      <c r="AD50" s="985">
        <v>20.72495931258112</v>
      </c>
      <c r="AE50" s="985">
        <v>4682.8676298051059</v>
      </c>
      <c r="AF50" s="985">
        <v>2.2563875945441034</v>
      </c>
      <c r="AG50" s="985">
        <v>12.817454189143852</v>
      </c>
      <c r="AH50" s="985">
        <v>18.499667883447884</v>
      </c>
      <c r="AI50" s="985">
        <v>72.01886148747441</v>
      </c>
      <c r="AJ50" s="985">
        <v>14.317921862096911</v>
      </c>
      <c r="AK50" s="985">
        <v>17.088177418686602</v>
      </c>
      <c r="AL50" s="985">
        <v>32.863656374462877</v>
      </c>
      <c r="AM50" s="985"/>
      <c r="AN50" s="985">
        <v>91.330515784026218</v>
      </c>
      <c r="AO50" s="985"/>
      <c r="AP50" s="985">
        <v>6.3336739582443942</v>
      </c>
      <c r="AQ50" s="985">
        <v>9.9254151189952253</v>
      </c>
      <c r="AR50" s="985">
        <v>47.430643622986388</v>
      </c>
      <c r="AS50" s="985">
        <v>16.973595233526147</v>
      </c>
    </row>
    <row r="51" spans="1:45">
      <c r="A51" s="983" t="s">
        <v>1343</v>
      </c>
      <c r="B51" s="984">
        <v>43740</v>
      </c>
      <c r="C51" s="985">
        <v>6.837749360260962</v>
      </c>
      <c r="D51" s="985">
        <v>6.2649159182863388</v>
      </c>
      <c r="E51" s="985">
        <v>7.8927924522086839</v>
      </c>
      <c r="F51" s="985">
        <v>3.8830435255427247</v>
      </c>
      <c r="G51" s="985">
        <v>7.0652128960788882</v>
      </c>
      <c r="H51" s="985">
        <v>7.6174029740587654</v>
      </c>
      <c r="I51" s="985">
        <v>23.069152771564671</v>
      </c>
      <c r="J51" s="985">
        <v>5.9023239921554636</v>
      </c>
      <c r="K51" s="985">
        <v>15.136296635500246</v>
      </c>
      <c r="L51" s="985">
        <v>5.6518424960412359</v>
      </c>
      <c r="M51" s="985">
        <v>14.172513893579174</v>
      </c>
      <c r="N51" s="985"/>
      <c r="O51" s="985">
        <v>14.062466943947923</v>
      </c>
      <c r="P51" s="985">
        <v>19.359170921210378</v>
      </c>
      <c r="Q51" s="985">
        <v>11.603403371669023</v>
      </c>
      <c r="R51" s="985">
        <v>20.54310723693937</v>
      </c>
      <c r="S51" s="985">
        <v>18.463866055076672</v>
      </c>
      <c r="T51" s="985">
        <v>15.015183917782627</v>
      </c>
      <c r="U51" s="985">
        <v>15.786089034310804</v>
      </c>
      <c r="V51" s="985">
        <v>10.199401002292621</v>
      </c>
      <c r="W51" s="985">
        <v>8.7917544029065517</v>
      </c>
      <c r="X51" s="985">
        <v>15.591044347151849</v>
      </c>
      <c r="Y51" s="985"/>
      <c r="Z51" s="985">
        <v>13.574798296399305</v>
      </c>
      <c r="AA51" s="985">
        <v>20.82450913258792</v>
      </c>
      <c r="AB51" s="985">
        <v>13.435685515717971</v>
      </c>
      <c r="AC51" s="985">
        <v>18.519818557321635</v>
      </c>
      <c r="AD51" s="985">
        <v>15.239817060688683</v>
      </c>
      <c r="AE51" s="985">
        <v>4200.7088721493274</v>
      </c>
      <c r="AF51" s="985">
        <v>2.2563875945441034</v>
      </c>
      <c r="AG51" s="985">
        <v>16.026211105371626</v>
      </c>
      <c r="AH51" s="985">
        <v>20.585798988715851</v>
      </c>
      <c r="AI51" s="985">
        <v>69.540659420996192</v>
      </c>
      <c r="AJ51" s="985">
        <v>14.146171324815478</v>
      </c>
      <c r="AK51" s="985">
        <v>15.424220515681515</v>
      </c>
      <c r="AL51" s="985">
        <v>21.331400143439108</v>
      </c>
      <c r="AM51" s="985"/>
      <c r="AN51" s="985">
        <v>81.638088666551667</v>
      </c>
      <c r="AO51" s="985"/>
      <c r="AP51" s="985">
        <v>6.3271904060943589</v>
      </c>
      <c r="AQ51" s="985">
        <v>8.7426199158465749</v>
      </c>
      <c r="AR51" s="985">
        <v>41.037384842736316</v>
      </c>
      <c r="AS51" s="985">
        <v>17.169209364805219</v>
      </c>
    </row>
    <row r="52" spans="1:45">
      <c r="A52" s="983" t="s">
        <v>1642</v>
      </c>
      <c r="B52" s="984">
        <v>43790</v>
      </c>
      <c r="C52" s="985">
        <v>6.5116332089044491</v>
      </c>
      <c r="D52" s="985">
        <v>5.3445359577098577</v>
      </c>
      <c r="E52" s="985">
        <v>7.7017545850652906</v>
      </c>
      <c r="F52" s="985">
        <v>3.3389368426006385</v>
      </c>
      <c r="G52" s="985">
        <v>6.9463795442779288</v>
      </c>
      <c r="H52" s="985">
        <v>6.8663642870276602</v>
      </c>
      <c r="I52" s="985">
        <v>24.070457822827123</v>
      </c>
      <c r="J52" s="985">
        <v>5.6679455792181548</v>
      </c>
      <c r="K52" s="985">
        <v>15.963499290190194</v>
      </c>
      <c r="L52" s="985">
        <v>5.360419644100924</v>
      </c>
      <c r="M52" s="985">
        <v>15.124073127326644</v>
      </c>
      <c r="N52" s="985"/>
      <c r="O52" s="985">
        <v>14.137863039222776</v>
      </c>
      <c r="P52" s="985">
        <v>19.818026180179061</v>
      </c>
      <c r="Q52" s="985">
        <v>11.65154411556267</v>
      </c>
      <c r="R52" s="985">
        <v>20.769405039826637</v>
      </c>
      <c r="S52" s="985">
        <v>19.559147457166183</v>
      </c>
      <c r="T52" s="985">
        <v>15.715567910363763</v>
      </c>
      <c r="U52" s="985">
        <v>15.355118613403539</v>
      </c>
      <c r="V52" s="985">
        <v>10.868876167060733</v>
      </c>
      <c r="W52" s="985">
        <v>9.868793823703145</v>
      </c>
      <c r="X52" s="985">
        <v>16.68029115393194</v>
      </c>
      <c r="Y52" s="985"/>
      <c r="Z52" s="985">
        <v>16.725533705536595</v>
      </c>
      <c r="AA52" s="985">
        <v>23.741352992661341</v>
      </c>
      <c r="AB52" s="985">
        <v>15.420556688660531</v>
      </c>
      <c r="AC52" s="985">
        <v>21.014852243874721</v>
      </c>
      <c r="AD52" s="985">
        <v>16.911155908370283</v>
      </c>
      <c r="AE52" s="985">
        <v>4873.1916683502604</v>
      </c>
      <c r="AF52" s="985">
        <v>2.2563875945441034</v>
      </c>
      <c r="AG52" s="985">
        <v>17.71486236773297</v>
      </c>
      <c r="AH52" s="985">
        <v>18.910260747860427</v>
      </c>
      <c r="AI52" s="985">
        <v>66.877194936849875</v>
      </c>
      <c r="AJ52" s="985">
        <v>15.254484184178537</v>
      </c>
      <c r="AK52" s="985">
        <v>15.239511265457761</v>
      </c>
      <c r="AL52" s="985">
        <v>23.506486795954768</v>
      </c>
      <c r="AM52" s="985"/>
      <c r="AN52" s="985">
        <v>82.420562359841298</v>
      </c>
      <c r="AO52" s="985"/>
      <c r="AP52" s="985">
        <v>6.1044088285757736</v>
      </c>
      <c r="AQ52" s="985">
        <v>10.384470337731582</v>
      </c>
      <c r="AR52" s="985">
        <v>41.985892907675051</v>
      </c>
      <c r="AS52" s="985">
        <v>17.420794838756841</v>
      </c>
    </row>
    <row r="53" spans="1:45">
      <c r="A53" s="983" t="s">
        <v>1750</v>
      </c>
      <c r="B53" s="984">
        <v>43820</v>
      </c>
      <c r="C53" s="985">
        <v>7.289900352351677</v>
      </c>
      <c r="D53" s="985">
        <v>5.710230621080493</v>
      </c>
      <c r="E53" s="985">
        <v>8.5198488350284389</v>
      </c>
      <c r="F53" s="985">
        <v>3.7871609490459615</v>
      </c>
      <c r="G53" s="985">
        <v>7.9218599663807154</v>
      </c>
      <c r="H53" s="985">
        <v>7.2087838063754699</v>
      </c>
      <c r="I53" s="985">
        <v>28.427335580459182</v>
      </c>
      <c r="J53" s="985">
        <v>6.9613298847331926</v>
      </c>
      <c r="K53" s="985">
        <v>17.587407603617724</v>
      </c>
      <c r="L53" s="985">
        <v>4.8163896176983245</v>
      </c>
      <c r="M53" s="985">
        <v>18.553468298411957</v>
      </c>
      <c r="N53" s="985"/>
      <c r="O53" s="985">
        <v>15.179996386128659</v>
      </c>
      <c r="P53" s="985">
        <v>22.031933523869625</v>
      </c>
      <c r="Q53" s="985">
        <v>13.19324840814892</v>
      </c>
      <c r="R53" s="985">
        <v>39.854400935992373</v>
      </c>
      <c r="S53" s="985">
        <v>20.477101841749128</v>
      </c>
      <c r="T53" s="985">
        <v>19.529906151124397</v>
      </c>
      <c r="U53" s="985">
        <v>20.843944931537624</v>
      </c>
      <c r="V53" s="985">
        <v>340.25821787903317</v>
      </c>
      <c r="W53" s="985">
        <v>13.038884815346893</v>
      </c>
      <c r="X53" s="985">
        <v>17.457191026328307</v>
      </c>
      <c r="Y53" s="985"/>
      <c r="Z53" s="985">
        <v>16.224810560937179</v>
      </c>
      <c r="AA53" s="985">
        <v>22.617341448485583</v>
      </c>
      <c r="AB53" s="985">
        <v>18.220286939796992</v>
      </c>
      <c r="AC53" s="985">
        <v>26.609857748946418</v>
      </c>
      <c r="AD53" s="985">
        <v>20.753387313363593</v>
      </c>
      <c r="AE53" s="985">
        <v>5843.3711747049692</v>
      </c>
      <c r="AF53" s="985">
        <v>2.2563875945441034</v>
      </c>
      <c r="AG53" s="985">
        <v>42.492327023297008</v>
      </c>
      <c r="AH53" s="985">
        <v>22.241916477960775</v>
      </c>
      <c r="AI53" s="985">
        <v>76.697136943773714</v>
      </c>
      <c r="AJ53" s="985">
        <v>16.756386641335482</v>
      </c>
      <c r="AK53" s="985">
        <v>20.944262439987515</v>
      </c>
      <c r="AL53" s="985">
        <v>27.531317882971049</v>
      </c>
      <c r="AM53" s="985"/>
      <c r="AN53" s="985">
        <v>125.22373641538726</v>
      </c>
      <c r="AO53" s="985"/>
      <c r="AP53" s="985">
        <v>6.3250123517283132</v>
      </c>
      <c r="AQ53" s="985">
        <v>11.856459106424039</v>
      </c>
      <c r="AR53" s="985">
        <v>34.487279110991203</v>
      </c>
      <c r="AS53" s="985">
        <v>18.917404740518066</v>
      </c>
    </row>
    <row r="54" spans="1:45">
      <c r="A54" s="983" t="s">
        <v>1345</v>
      </c>
      <c r="B54" s="984">
        <v>43851</v>
      </c>
      <c r="C54" s="985">
        <v>8.2200856871198962</v>
      </c>
      <c r="D54" s="985">
        <v>6.4618849261829663</v>
      </c>
      <c r="E54" s="985">
        <v>10.382619777458208</v>
      </c>
      <c r="F54" s="985">
        <v>4.2810718756206505</v>
      </c>
      <c r="G54" s="985">
        <v>9.3755527439995756</v>
      </c>
      <c r="H54" s="985">
        <v>8.4536489594110691</v>
      </c>
      <c r="I54" s="985">
        <v>31.999948927750427</v>
      </c>
      <c r="J54" s="985">
        <v>7.6851045595661205</v>
      </c>
      <c r="K54" s="985">
        <v>19.838805310118239</v>
      </c>
      <c r="L54" s="985">
        <v>5.5761093735533214</v>
      </c>
      <c r="M54" s="985">
        <v>24.823565859286724</v>
      </c>
      <c r="N54" s="985"/>
      <c r="O54" s="985">
        <v>14.68848129375635</v>
      </c>
      <c r="P54" s="985">
        <v>25.022219906005077</v>
      </c>
      <c r="Q54" s="985">
        <v>14.026776421766499</v>
      </c>
      <c r="R54" s="985">
        <v>21.033539185360549</v>
      </c>
      <c r="S54" s="985">
        <v>23.147879765098192</v>
      </c>
      <c r="T54" s="985">
        <v>21.517626416425152</v>
      </c>
      <c r="U54" s="985">
        <v>24.402630489459241</v>
      </c>
      <c r="V54" s="985">
        <v>320.53627963455534</v>
      </c>
      <c r="W54" s="985">
        <v>11.934197634538886</v>
      </c>
      <c r="X54" s="985">
        <v>21.127957416970318</v>
      </c>
      <c r="Y54" s="985"/>
      <c r="Z54" s="985">
        <v>17.42898964110309</v>
      </c>
      <c r="AA54" s="985">
        <v>24.966865376562655</v>
      </c>
      <c r="AB54" s="985">
        <v>17.916080825295126</v>
      </c>
      <c r="AC54" s="985">
        <v>27.803861175849399</v>
      </c>
      <c r="AD54" s="985">
        <v>21.155468439812594</v>
      </c>
      <c r="AE54" s="985">
        <v>5501.266467624223</v>
      </c>
      <c r="AF54" s="985">
        <v>2.2563875945441034</v>
      </c>
      <c r="AG54" s="985">
        <v>40.881001915669351</v>
      </c>
      <c r="AH54" s="985">
        <v>26.298838530965366</v>
      </c>
      <c r="AI54" s="985">
        <v>90.957599653449066</v>
      </c>
      <c r="AJ54" s="985">
        <v>16.583327707752694</v>
      </c>
      <c r="AK54" s="985">
        <v>22.379786432923744</v>
      </c>
      <c r="AL54" s="985">
        <v>24.844442117955403</v>
      </c>
      <c r="AM54" s="985"/>
      <c r="AN54" s="985">
        <v>143.87735035363119</v>
      </c>
      <c r="AO54" s="985"/>
      <c r="AP54" s="985">
        <v>6.7936651269964976</v>
      </c>
      <c r="AQ54" s="985">
        <v>12.970130250621793</v>
      </c>
      <c r="AR54" s="985">
        <v>37.378951588234962</v>
      </c>
      <c r="AS54" s="985">
        <v>18.432419713921327</v>
      </c>
    </row>
    <row r="55" spans="1:45">
      <c r="A55" s="983" t="s">
        <v>1841</v>
      </c>
      <c r="B55" s="984">
        <v>43880</v>
      </c>
      <c r="C55" s="985">
        <v>9.6691715306300008</v>
      </c>
      <c r="D55" s="985">
        <v>7.6048374103902923</v>
      </c>
      <c r="E55" s="985">
        <v>10.764429970627043</v>
      </c>
      <c r="F55" s="985">
        <v>4.7968709073788336</v>
      </c>
      <c r="G55" s="985">
        <v>11.214402267362725</v>
      </c>
      <c r="H55" s="985">
        <v>9.9780864325819785</v>
      </c>
      <c r="I55" s="985">
        <v>34.740427443436467</v>
      </c>
      <c r="J55" s="985">
        <v>8.7294053254609203</v>
      </c>
      <c r="K55" s="985">
        <v>22.03129130469139</v>
      </c>
      <c r="L55" s="985">
        <v>6.7651842453368527</v>
      </c>
      <c r="M55" s="985">
        <v>26.654611722346381</v>
      </c>
      <c r="N55" s="985"/>
      <c r="O55" s="985">
        <v>16.415815455939669</v>
      </c>
      <c r="P55" s="985">
        <v>46.448427843962534</v>
      </c>
      <c r="Q55" s="985">
        <v>15.260409247200533</v>
      </c>
      <c r="R55" s="985">
        <v>22.751965573391278</v>
      </c>
      <c r="S55" s="985">
        <v>26.451596343808571</v>
      </c>
      <c r="T55" s="985">
        <v>22.558436709601491</v>
      </c>
      <c r="U55" s="985">
        <v>36.101552916244813</v>
      </c>
      <c r="V55" s="985">
        <v>31.940668512334852</v>
      </c>
      <c r="W55" s="985">
        <v>12.026648001932795</v>
      </c>
      <c r="X55" s="985">
        <v>24.335289693396589</v>
      </c>
      <c r="Y55" s="985"/>
      <c r="Z55" s="985">
        <v>20.826507033112446</v>
      </c>
      <c r="AA55" s="985">
        <v>28.705957641226121</v>
      </c>
      <c r="AB55" s="985">
        <v>21.965230807623524</v>
      </c>
      <c r="AC55" s="985">
        <v>30.700669777159927</v>
      </c>
      <c r="AD55" s="985">
        <v>41.847891199362707</v>
      </c>
      <c r="AE55" s="985">
        <v>6417.0136261344051</v>
      </c>
      <c r="AF55" s="985">
        <v>2.2563875945441034</v>
      </c>
      <c r="AG55" s="985"/>
      <c r="AH55" s="985">
        <v>30.004714692515794</v>
      </c>
      <c r="AI55" s="985"/>
      <c r="AJ55" s="985">
        <v>17.533210417340396</v>
      </c>
      <c r="AK55" s="985">
        <v>23.80941812953489</v>
      </c>
      <c r="AL55" s="985">
        <v>25.269118311265363</v>
      </c>
      <c r="AM55" s="985"/>
      <c r="AN55" s="985">
        <v>177.84974987062273</v>
      </c>
      <c r="AO55" s="985"/>
      <c r="AP55" s="985">
        <v>8.1164144305371568</v>
      </c>
      <c r="AQ55" s="985">
        <v>20.85328221166607</v>
      </c>
      <c r="AR55" s="985">
        <v>30.854992323476033</v>
      </c>
      <c r="AS55" s="985">
        <v>21.057282510660254</v>
      </c>
    </row>
    <row r="56" spans="1:45">
      <c r="A56" s="983" t="s">
        <v>1880</v>
      </c>
      <c r="B56" s="984">
        <v>43908</v>
      </c>
      <c r="C56" s="993">
        <v>10.3</v>
      </c>
      <c r="D56" s="993">
        <v>8</v>
      </c>
      <c r="E56" s="993">
        <v>12</v>
      </c>
      <c r="F56" s="993">
        <v>5</v>
      </c>
      <c r="G56" s="993">
        <v>10</v>
      </c>
      <c r="H56" s="993">
        <v>12</v>
      </c>
      <c r="I56" s="993">
        <v>39</v>
      </c>
      <c r="J56" s="993">
        <v>9</v>
      </c>
      <c r="K56" s="993">
        <v>26</v>
      </c>
      <c r="L56" s="993">
        <v>6</v>
      </c>
      <c r="M56" s="993">
        <v>29</v>
      </c>
      <c r="N56" s="993"/>
      <c r="O56" s="993">
        <v>21</v>
      </c>
      <c r="P56" s="993">
        <v>45</v>
      </c>
      <c r="Q56" s="993">
        <v>17</v>
      </c>
      <c r="R56" s="993">
        <v>27</v>
      </c>
      <c r="S56" s="993">
        <v>35</v>
      </c>
      <c r="T56" s="993">
        <v>24</v>
      </c>
      <c r="U56" s="993">
        <v>39</v>
      </c>
      <c r="V56" s="993">
        <v>33</v>
      </c>
      <c r="W56" s="993">
        <v>15</v>
      </c>
      <c r="X56" s="993">
        <v>25</v>
      </c>
      <c r="Y56" s="993"/>
      <c r="Z56" s="993">
        <v>23</v>
      </c>
      <c r="AA56" s="993">
        <v>37</v>
      </c>
      <c r="AB56" s="993">
        <v>26</v>
      </c>
      <c r="AC56" s="993">
        <v>28</v>
      </c>
      <c r="AD56" s="993">
        <v>43</v>
      </c>
      <c r="AE56" s="993">
        <v>6204</v>
      </c>
      <c r="AF56" s="993">
        <v>2</v>
      </c>
      <c r="AG56" s="993"/>
      <c r="AH56" s="993">
        <v>31</v>
      </c>
      <c r="AI56" s="993"/>
      <c r="AJ56" s="993">
        <v>22</v>
      </c>
      <c r="AK56" s="993">
        <v>70</v>
      </c>
      <c r="AL56" s="993">
        <v>26</v>
      </c>
      <c r="AM56" s="993"/>
      <c r="AN56" s="993">
        <v>253</v>
      </c>
      <c r="AO56" s="993"/>
      <c r="AP56" s="993">
        <v>8</v>
      </c>
      <c r="AQ56" s="993">
        <v>26</v>
      </c>
      <c r="AR56" s="993">
        <v>31</v>
      </c>
      <c r="AS56" s="993">
        <v>26</v>
      </c>
    </row>
    <row r="57" spans="1:45">
      <c r="A57" s="983" t="s">
        <v>1951</v>
      </c>
      <c r="B57" s="984">
        <v>43939</v>
      </c>
      <c r="C57" s="993">
        <v>14.26</v>
      </c>
      <c r="D57" s="993">
        <v>10</v>
      </c>
      <c r="E57" s="993">
        <v>17</v>
      </c>
      <c r="F57" s="993">
        <v>7</v>
      </c>
      <c r="G57" s="993">
        <v>20</v>
      </c>
      <c r="H57" s="993">
        <v>16</v>
      </c>
      <c r="I57" s="993">
        <v>52</v>
      </c>
      <c r="J57" s="993">
        <v>12</v>
      </c>
      <c r="K57" s="993">
        <v>38</v>
      </c>
      <c r="L57" s="993">
        <v>7</v>
      </c>
      <c r="M57" s="993">
        <v>38</v>
      </c>
      <c r="N57" s="993"/>
      <c r="O57" s="993">
        <v>25</v>
      </c>
      <c r="P57" s="993">
        <v>69</v>
      </c>
      <c r="Q57" s="993">
        <v>25</v>
      </c>
      <c r="R57" s="993">
        <v>40</v>
      </c>
      <c r="S57" s="993">
        <v>48</v>
      </c>
      <c r="T57" s="993">
        <v>35</v>
      </c>
      <c r="U57" s="993">
        <v>52</v>
      </c>
      <c r="V57" s="993">
        <v>49</v>
      </c>
      <c r="W57" s="993">
        <v>21</v>
      </c>
      <c r="X57" s="993">
        <v>33</v>
      </c>
      <c r="Y57" s="993"/>
      <c r="Z57" s="993">
        <v>35</v>
      </c>
      <c r="AA57" s="993">
        <v>57</v>
      </c>
      <c r="AB57" s="993">
        <v>36</v>
      </c>
      <c r="AC57" s="993">
        <v>40</v>
      </c>
      <c r="AD57" s="993">
        <v>51</v>
      </c>
      <c r="AE57" s="993">
        <v>9285</v>
      </c>
      <c r="AF57" s="993">
        <v>2</v>
      </c>
      <c r="AG57" s="993"/>
      <c r="AH57" s="993">
        <v>33</v>
      </c>
      <c r="AI57" s="993"/>
      <c r="AJ57" s="993">
        <v>33</v>
      </c>
      <c r="AK57" s="993">
        <v>102</v>
      </c>
      <c r="AL57" s="993">
        <v>35</v>
      </c>
      <c r="AM57" s="993"/>
      <c r="AN57" s="993">
        <v>405</v>
      </c>
      <c r="AO57" s="993"/>
      <c r="AP57" s="993">
        <v>12</v>
      </c>
      <c r="AQ57" s="993">
        <v>33</v>
      </c>
      <c r="AR57" s="993">
        <v>59</v>
      </c>
      <c r="AS57" s="993">
        <v>35</v>
      </c>
    </row>
    <row r="58" spans="1:45">
      <c r="A58" s="983" t="s">
        <v>2059</v>
      </c>
      <c r="B58" s="984">
        <v>43971</v>
      </c>
      <c r="C58" s="993">
        <v>20.023438391837946</v>
      </c>
      <c r="D58" s="993">
        <v>14.69500165444199</v>
      </c>
      <c r="E58" s="993">
        <v>25.27560718110432</v>
      </c>
      <c r="F58" s="993">
        <v>11.551757646633522</v>
      </c>
      <c r="G58" s="993">
        <v>30.479868835938664</v>
      </c>
      <c r="H58" s="993">
        <v>23.640812981192106</v>
      </c>
      <c r="I58" s="993">
        <v>107.51032767493226</v>
      </c>
      <c r="J58" s="993">
        <v>16.416044900647726</v>
      </c>
      <c r="K58" s="993">
        <v>46.663793737960546</v>
      </c>
      <c r="L58" s="993">
        <v>11.082537146227564</v>
      </c>
      <c r="M58" s="993">
        <v>47.307011898092824</v>
      </c>
      <c r="N58" s="993"/>
      <c r="O58" s="993">
        <v>33.693587672661081</v>
      </c>
      <c r="P58" s="993">
        <v>82.75299917691413</v>
      </c>
      <c r="Q58" s="993">
        <v>29.829590319436335</v>
      </c>
      <c r="R58" s="993">
        <v>57.864800118307855</v>
      </c>
      <c r="S58" s="993">
        <v>67.065811675911192</v>
      </c>
      <c r="T58" s="993">
        <v>47.862060742464841</v>
      </c>
      <c r="U58" s="993">
        <v>61.753308137319124</v>
      </c>
      <c r="V58" s="993">
        <v>56.512619064463181</v>
      </c>
      <c r="W58" s="993">
        <v>28.626464965609809</v>
      </c>
      <c r="X58" s="993">
        <v>41.501489043863444</v>
      </c>
      <c r="Y58" s="993"/>
      <c r="Z58" s="993">
        <v>45.990733744895614</v>
      </c>
      <c r="AA58" s="993">
        <v>80.974058086572938</v>
      </c>
      <c r="AB58" s="993">
        <v>42.311519556283145</v>
      </c>
      <c r="AC58" s="993">
        <v>50.546050102183457</v>
      </c>
      <c r="AD58" s="993">
        <v>65.337963019934108</v>
      </c>
      <c r="AE58" s="993">
        <v>14873.505212998278</v>
      </c>
      <c r="AF58" s="993">
        <v>2.2563875945441034</v>
      </c>
      <c r="AG58" s="993"/>
      <c r="AH58" s="993">
        <v>40.18000388473741</v>
      </c>
      <c r="AI58" s="993"/>
      <c r="AJ58" s="993">
        <v>31.638408587880036</v>
      </c>
      <c r="AK58" s="993">
        <v>130.09277706542338</v>
      </c>
      <c r="AL58" s="993">
        <v>42.166448760310935</v>
      </c>
      <c r="AM58" s="993"/>
      <c r="AN58" s="993">
        <v>538.38077166350411</v>
      </c>
      <c r="AO58" s="993"/>
      <c r="AP58" s="993">
        <v>15.049614542932554</v>
      </c>
      <c r="AQ58" s="993">
        <v>44.994221924202783</v>
      </c>
      <c r="AR58" s="993">
        <v>65.271344800892777</v>
      </c>
      <c r="AS58" s="993">
        <v>39.544270394110001</v>
      </c>
    </row>
    <row r="59" spans="1:45">
      <c r="A59" s="983" t="s">
        <v>2124</v>
      </c>
      <c r="B59" s="984">
        <v>44002</v>
      </c>
      <c r="C59" s="993">
        <v>24.668276052028254</v>
      </c>
      <c r="D59" s="993">
        <v>20.180044367184848</v>
      </c>
      <c r="E59" s="993">
        <v>24.852828628728165</v>
      </c>
      <c r="F59" s="993">
        <v>16.037127541523635</v>
      </c>
      <c r="G59" s="993">
        <v>28.24962647955758</v>
      </c>
      <c r="H59" s="993">
        <v>27.497375481957217</v>
      </c>
      <c r="I59" s="993">
        <v>112.30327387970978</v>
      </c>
      <c r="J59" s="993">
        <v>20.243584414329394</v>
      </c>
      <c r="K59" s="993">
        <v>54.969522550710138</v>
      </c>
      <c r="L59" s="993">
        <v>16.332124964377581</v>
      </c>
      <c r="M59" s="993">
        <v>57.743659758247816</v>
      </c>
      <c r="N59" s="993"/>
      <c r="O59" s="993">
        <v>39.296192203671914</v>
      </c>
      <c r="P59" s="993">
        <v>107.52445466536678</v>
      </c>
      <c r="Q59" s="993">
        <v>36.581224366891028</v>
      </c>
      <c r="R59" s="993">
        <v>75.995751142778246</v>
      </c>
      <c r="S59" s="993">
        <v>70.877123803310624</v>
      </c>
      <c r="T59" s="993">
        <v>69.267750544335286</v>
      </c>
      <c r="U59" s="993">
        <v>63.811562488095511</v>
      </c>
      <c r="V59" s="993">
        <v>63.324279969312222</v>
      </c>
      <c r="W59" s="993">
        <v>34.109367939490419</v>
      </c>
      <c r="X59" s="993">
        <v>52.735652827487407</v>
      </c>
      <c r="Y59" s="993"/>
      <c r="Z59" s="993">
        <v>60.411541054615753</v>
      </c>
      <c r="AA59" s="993">
        <v>87.156180699884274</v>
      </c>
      <c r="AB59" s="993">
        <v>48.270316536220513</v>
      </c>
      <c r="AC59" s="993">
        <v>46.996676141047637</v>
      </c>
      <c r="AD59" s="993">
        <v>79.308195314960344</v>
      </c>
      <c r="AE59" s="993">
        <v>22152.301107466974</v>
      </c>
      <c r="AF59" s="993"/>
      <c r="AG59" s="993"/>
      <c r="AH59" s="993">
        <v>43.804093714224443</v>
      </c>
      <c r="AI59" s="993"/>
      <c r="AJ59" s="993">
        <v>34.14803677400117</v>
      </c>
      <c r="AK59" s="993">
        <v>74.350158399203011</v>
      </c>
      <c r="AL59" s="993">
        <v>57.65802172724463</v>
      </c>
      <c r="AM59" s="993"/>
      <c r="AN59" s="993">
        <v>370.31679225786939</v>
      </c>
      <c r="AO59" s="993"/>
      <c r="AP59" s="993">
        <v>20.472295668152722</v>
      </c>
      <c r="AQ59" s="993">
        <v>43.134074751729251</v>
      </c>
      <c r="AR59" s="993">
        <v>82.683114154203551</v>
      </c>
      <c r="AS59" s="993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9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zoomScaleNormal="100" workbookViewId="0">
      <selection activeCell="O22" sqref="O22"/>
    </sheetView>
  </sheetViews>
  <sheetFormatPr defaultColWidth="9.125" defaultRowHeight="15"/>
  <cols>
    <col min="1" max="1" width="14.75" style="43" customWidth="1"/>
    <col min="2" max="2" width="9.125" style="42"/>
    <col min="3" max="3" width="8.75" style="41" customWidth="1"/>
    <col min="4" max="4" width="8.75" style="40" customWidth="1"/>
    <col min="5" max="5" width="8.75" style="39" customWidth="1"/>
    <col min="6" max="6" width="8.75" style="38" customWidth="1"/>
    <col min="7" max="7" width="8.75" style="37" customWidth="1"/>
    <col min="8" max="8" width="8.75" style="36" customWidth="1"/>
    <col min="9" max="9" width="8.75" style="35" customWidth="1"/>
    <col min="10" max="110" width="8.75" style="34" customWidth="1"/>
    <col min="111" max="16384" width="9.125" style="34"/>
  </cols>
  <sheetData>
    <row r="1" spans="1:112" s="994" customFormat="1">
      <c r="A1" s="1000" t="s">
        <v>422</v>
      </c>
      <c r="B1" s="1002" t="s">
        <v>421</v>
      </c>
      <c r="C1" s="1002" t="s">
        <v>420</v>
      </c>
      <c r="D1" s="1002" t="s">
        <v>419</v>
      </c>
      <c r="E1" s="1002" t="s">
        <v>418</v>
      </c>
      <c r="F1" s="1002" t="s">
        <v>417</v>
      </c>
      <c r="G1" s="1002" t="s">
        <v>416</v>
      </c>
      <c r="H1" s="1002" t="s">
        <v>415</v>
      </c>
      <c r="I1" s="1002" t="s">
        <v>414</v>
      </c>
      <c r="J1" s="1002" t="s">
        <v>413</v>
      </c>
      <c r="K1" s="1002" t="s">
        <v>412</v>
      </c>
      <c r="L1" s="1002" t="s">
        <v>411</v>
      </c>
      <c r="M1" s="1002" t="s">
        <v>410</v>
      </c>
      <c r="N1" s="1002" t="s">
        <v>409</v>
      </c>
      <c r="O1" s="1002" t="s">
        <v>408</v>
      </c>
      <c r="P1" s="1002" t="s">
        <v>407</v>
      </c>
      <c r="Q1" s="1002" t="s">
        <v>406</v>
      </c>
      <c r="R1" s="1002" t="s">
        <v>405</v>
      </c>
      <c r="S1" s="1002" t="s">
        <v>404</v>
      </c>
      <c r="T1" s="1002" t="s">
        <v>403</v>
      </c>
      <c r="U1" s="1002" t="s">
        <v>402</v>
      </c>
      <c r="V1" s="1002" t="s">
        <v>401</v>
      </c>
      <c r="W1" s="1002" t="s">
        <v>400</v>
      </c>
      <c r="X1" s="1002" t="s">
        <v>399</v>
      </c>
      <c r="Y1" s="1002" t="s">
        <v>398</v>
      </c>
      <c r="Z1" s="1002" t="s">
        <v>397</v>
      </c>
      <c r="AA1" s="1002" t="s">
        <v>396</v>
      </c>
      <c r="AB1" s="1002" t="s">
        <v>395</v>
      </c>
      <c r="AC1" s="1002" t="s">
        <v>394</v>
      </c>
      <c r="AD1" s="1002" t="s">
        <v>393</v>
      </c>
      <c r="AE1" s="1002" t="s">
        <v>392</v>
      </c>
      <c r="AF1" s="1002" t="s">
        <v>391</v>
      </c>
      <c r="AG1" s="1002" t="s">
        <v>390</v>
      </c>
      <c r="AH1" s="1002" t="s">
        <v>389</v>
      </c>
      <c r="AI1" s="1002" t="s">
        <v>388</v>
      </c>
      <c r="AJ1" s="1002" t="s">
        <v>387</v>
      </c>
      <c r="AK1" s="1002" t="s">
        <v>386</v>
      </c>
      <c r="AL1" s="1002" t="s">
        <v>385</v>
      </c>
      <c r="AM1" s="1002" t="s">
        <v>384</v>
      </c>
      <c r="AN1" s="1002" t="s">
        <v>383</v>
      </c>
      <c r="AO1" s="1002" t="s">
        <v>382</v>
      </c>
      <c r="AP1" s="1002" t="s">
        <v>381</v>
      </c>
      <c r="AQ1" s="1002" t="s">
        <v>380</v>
      </c>
      <c r="AR1" s="1002" t="s">
        <v>379</v>
      </c>
      <c r="AS1" s="1002" t="s">
        <v>378</v>
      </c>
      <c r="AT1" s="1002" t="s">
        <v>377</v>
      </c>
      <c r="AU1" s="1002" t="s">
        <v>376</v>
      </c>
      <c r="AV1" s="1002" t="s">
        <v>375</v>
      </c>
      <c r="AW1" s="1002" t="s">
        <v>374</v>
      </c>
      <c r="AX1" s="1002" t="s">
        <v>373</v>
      </c>
      <c r="AY1" s="1002" t="s">
        <v>372</v>
      </c>
      <c r="AZ1" s="1002" t="s">
        <v>371</v>
      </c>
      <c r="BA1" s="1002" t="s">
        <v>370</v>
      </c>
      <c r="BB1" s="1002" t="s">
        <v>369</v>
      </c>
      <c r="BC1" s="1002" t="s">
        <v>368</v>
      </c>
      <c r="BD1" s="1002" t="s">
        <v>367</v>
      </c>
      <c r="BE1" s="1002" t="s">
        <v>366</v>
      </c>
      <c r="BF1" s="1002" t="s">
        <v>365</v>
      </c>
      <c r="BG1" s="1002" t="s">
        <v>364</v>
      </c>
      <c r="BH1" s="1002" t="s">
        <v>363</v>
      </c>
      <c r="BI1" s="1002" t="s">
        <v>362</v>
      </c>
      <c r="BJ1" s="1002" t="s">
        <v>361</v>
      </c>
      <c r="BK1" s="1002" t="s">
        <v>360</v>
      </c>
      <c r="BL1" s="1002" t="s">
        <v>359</v>
      </c>
      <c r="BM1" s="1002" t="s">
        <v>358</v>
      </c>
      <c r="BN1" s="1002" t="s">
        <v>357</v>
      </c>
      <c r="BO1" s="1002" t="s">
        <v>356</v>
      </c>
      <c r="BP1" s="1002" t="s">
        <v>355</v>
      </c>
      <c r="BQ1" s="1003" t="s">
        <v>354</v>
      </c>
      <c r="BR1" s="1003" t="s">
        <v>353</v>
      </c>
      <c r="BS1" s="1003" t="s">
        <v>352</v>
      </c>
      <c r="BT1" s="1003" t="s">
        <v>351</v>
      </c>
      <c r="BU1" s="1003" t="s">
        <v>350</v>
      </c>
      <c r="BV1" s="1003" t="s">
        <v>349</v>
      </c>
      <c r="BW1" s="1003" t="s">
        <v>348</v>
      </c>
      <c r="BX1" s="1003" t="s">
        <v>347</v>
      </c>
      <c r="BY1" s="1003" t="s">
        <v>346</v>
      </c>
      <c r="BZ1" s="1003" t="s">
        <v>345</v>
      </c>
      <c r="CA1" s="1003" t="s">
        <v>344</v>
      </c>
      <c r="CB1" s="1003" t="s">
        <v>343</v>
      </c>
      <c r="CC1" s="1003" t="s">
        <v>342</v>
      </c>
      <c r="CD1" s="1003" t="s">
        <v>341</v>
      </c>
      <c r="CE1" s="1003" t="s">
        <v>340</v>
      </c>
      <c r="CF1" s="1003" t="s">
        <v>339</v>
      </c>
      <c r="CG1" s="1003" t="s">
        <v>338</v>
      </c>
      <c r="CH1" s="1003" t="s">
        <v>201</v>
      </c>
      <c r="CI1" s="1003" t="s">
        <v>3</v>
      </c>
      <c r="CJ1" s="1003" t="s">
        <v>200</v>
      </c>
      <c r="CK1" s="1003" t="s">
        <v>5</v>
      </c>
      <c r="CL1" s="1003" t="s">
        <v>199</v>
      </c>
      <c r="CM1" s="1003" t="s">
        <v>7</v>
      </c>
      <c r="CN1" s="1003" t="s">
        <v>8</v>
      </c>
      <c r="CO1" s="1003" t="s">
        <v>9</v>
      </c>
      <c r="CP1" s="1003" t="s">
        <v>197</v>
      </c>
      <c r="CQ1" s="1003" t="s">
        <v>11</v>
      </c>
      <c r="CR1" s="1003" t="s">
        <v>12</v>
      </c>
      <c r="CS1" s="1003" t="s">
        <v>49</v>
      </c>
      <c r="CT1" s="1003" t="s">
        <v>1413</v>
      </c>
      <c r="CU1" s="1003" t="s">
        <v>1407</v>
      </c>
      <c r="CV1" s="1003" t="s">
        <v>1436</v>
      </c>
      <c r="CW1" s="1003" t="s">
        <v>1480</v>
      </c>
      <c r="CX1" s="1003" t="s">
        <v>1536</v>
      </c>
      <c r="CY1" s="1003" t="s">
        <v>1566</v>
      </c>
      <c r="CZ1" s="1003" t="s">
        <v>1343</v>
      </c>
      <c r="DA1" s="1003" t="s">
        <v>1642</v>
      </c>
      <c r="DB1" s="1003" t="s">
        <v>1750</v>
      </c>
      <c r="DC1" s="1003" t="s">
        <v>1345</v>
      </c>
      <c r="DD1" s="1003" t="s">
        <v>1841</v>
      </c>
      <c r="DE1" s="1003" t="s">
        <v>1864</v>
      </c>
      <c r="DF1" s="1003" t="s">
        <v>1951</v>
      </c>
      <c r="DG1" s="1003" t="s">
        <v>2059</v>
      </c>
      <c r="DH1" s="1003" t="s">
        <v>2124</v>
      </c>
    </row>
    <row r="2" spans="1:112" s="995" customFormat="1" ht="12">
      <c r="A2" s="1005" t="s">
        <v>1696</v>
      </c>
      <c r="B2" s="1004">
        <v>9.01</v>
      </c>
      <c r="C2" s="1004">
        <v>8.69</v>
      </c>
      <c r="D2" s="1004">
        <v>8.19</v>
      </c>
      <c r="E2" s="1004">
        <v>7.53</v>
      </c>
      <c r="F2" s="1004">
        <v>7.21</v>
      </c>
      <c r="G2" s="1004">
        <v>7.63</v>
      </c>
      <c r="H2" s="1004">
        <v>7.31</v>
      </c>
      <c r="I2" s="1004">
        <v>6.87</v>
      </c>
      <c r="J2" s="1004">
        <v>6.53</v>
      </c>
      <c r="K2" s="1004">
        <v>6.79</v>
      </c>
      <c r="L2" s="1004">
        <v>6.12</v>
      </c>
      <c r="M2" s="1004">
        <v>6.05</v>
      </c>
      <c r="N2" s="1004">
        <v>6.35</v>
      </c>
      <c r="O2" s="1004">
        <v>6.03</v>
      </c>
      <c r="P2" s="1004">
        <v>5.65</v>
      </c>
      <c r="Q2" s="1004">
        <v>5.0199999999999996</v>
      </c>
      <c r="R2" s="1004">
        <v>4.59</v>
      </c>
      <c r="S2" s="1004">
        <v>5</v>
      </c>
      <c r="T2" s="1004">
        <v>5.26</v>
      </c>
      <c r="U2" s="1004">
        <v>5.03</v>
      </c>
      <c r="V2" s="1004">
        <v>5.67</v>
      </c>
      <c r="W2" s="1004">
        <v>5.89</v>
      </c>
      <c r="X2" s="1004">
        <v>5.63</v>
      </c>
      <c r="Y2" s="1004">
        <v>5.34</v>
      </c>
      <c r="Z2" s="1004">
        <v>5.71</v>
      </c>
      <c r="AA2" s="1004">
        <v>5.67</v>
      </c>
      <c r="AB2" s="1004">
        <v>6.22</v>
      </c>
      <c r="AC2" s="1004">
        <v>6.46</v>
      </c>
      <c r="AD2" s="1004">
        <v>6.13</v>
      </c>
      <c r="AE2" s="1004">
        <v>6.25</v>
      </c>
      <c r="AF2" s="1004">
        <v>7.16</v>
      </c>
      <c r="AG2" s="1004">
        <v>7.36</v>
      </c>
      <c r="AH2" s="1004">
        <v>8.0399999999999991</v>
      </c>
      <c r="AI2" s="1004">
        <v>7.58</v>
      </c>
      <c r="AJ2" s="1004">
        <v>7.45</v>
      </c>
      <c r="AK2" s="1004">
        <v>7.1</v>
      </c>
      <c r="AL2" s="1004">
        <v>7.1</v>
      </c>
      <c r="AM2" s="1004">
        <v>6.65</v>
      </c>
      <c r="AN2" s="1004">
        <v>6.42</v>
      </c>
      <c r="AO2" s="1004">
        <v>5.82</v>
      </c>
      <c r="AP2" s="1004">
        <v>5.8</v>
      </c>
      <c r="AQ2" s="1004">
        <v>5.6</v>
      </c>
      <c r="AR2" s="1004">
        <v>5.43</v>
      </c>
      <c r="AS2" s="1004">
        <v>5.54</v>
      </c>
      <c r="AT2" s="1004">
        <v>5.58</v>
      </c>
      <c r="AU2" s="1004">
        <v>5.07</v>
      </c>
      <c r="AV2" s="1004">
        <v>5.07</v>
      </c>
      <c r="AW2" s="1004">
        <v>5.43</v>
      </c>
      <c r="AX2" s="1004">
        <v>5.75</v>
      </c>
      <c r="AY2" s="1004">
        <v>5.52</v>
      </c>
      <c r="AZ2" s="1004">
        <v>5.44</v>
      </c>
      <c r="BA2" s="1004">
        <v>5.88</v>
      </c>
      <c r="BB2" s="1004">
        <v>5.66</v>
      </c>
      <c r="BC2" s="1004">
        <v>5.33</v>
      </c>
      <c r="BD2" s="1004">
        <v>5.6</v>
      </c>
      <c r="BE2" s="1004">
        <v>5.79</v>
      </c>
      <c r="BF2" s="1004">
        <v>5.63</v>
      </c>
      <c r="BG2" s="1004">
        <v>6.18</v>
      </c>
      <c r="BH2" s="1004">
        <v>7.17</v>
      </c>
      <c r="BI2" s="1004">
        <v>7.45</v>
      </c>
      <c r="BJ2" s="1004">
        <v>7.54</v>
      </c>
      <c r="BK2" s="1004">
        <v>7.39</v>
      </c>
      <c r="BL2" s="1004">
        <v>6.94</v>
      </c>
      <c r="BM2" s="1004">
        <v>6.99</v>
      </c>
      <c r="BN2" s="1004">
        <v>7.1</v>
      </c>
      <c r="BO2" s="1004">
        <v>7.29</v>
      </c>
      <c r="BP2" s="1004">
        <v>7.36</v>
      </c>
      <c r="BQ2" s="1004">
        <v>7.4229251289878793</v>
      </c>
      <c r="BR2" s="1004">
        <v>7.51</v>
      </c>
      <c r="BS2" s="1004">
        <v>7.55</v>
      </c>
      <c r="BT2" s="1004">
        <v>7.0209431404899965</v>
      </c>
      <c r="BU2" s="1004">
        <v>6.84</v>
      </c>
      <c r="BV2" s="1004">
        <v>6.9631860959617313</v>
      </c>
      <c r="BW2" s="1004">
        <v>7.16</v>
      </c>
      <c r="BX2" s="1004">
        <v>6.9791776760286774</v>
      </c>
      <c r="BY2" s="1004">
        <v>6.6957022085304834</v>
      </c>
      <c r="BZ2" s="1004">
        <v>6.53</v>
      </c>
      <c r="CA2" s="1004">
        <v>6.9554149878676279</v>
      </c>
      <c r="CB2" s="1004">
        <v>6.629366400089995</v>
      </c>
      <c r="CC2" s="1004">
        <v>6.7767705333537673</v>
      </c>
      <c r="CD2" s="1004">
        <v>7.0594914892690372</v>
      </c>
      <c r="CE2" s="1004">
        <v>7.1701543738755582</v>
      </c>
      <c r="CF2" s="1004">
        <v>6.8210180696016787</v>
      </c>
      <c r="CG2" s="1004">
        <v>6.4422686995656608</v>
      </c>
      <c r="CH2" s="1004">
        <v>6.1491469440532196</v>
      </c>
      <c r="CI2" s="1004">
        <v>6.3196181554716437</v>
      </c>
      <c r="CJ2" s="1004">
        <v>6.6437592713425646</v>
      </c>
      <c r="CK2" s="1004">
        <v>6.3365038719655029</v>
      </c>
      <c r="CL2" s="1004">
        <v>7.8139109267211238</v>
      </c>
      <c r="CM2" s="1004">
        <v>9.0538395468802868</v>
      </c>
      <c r="CN2" s="1004">
        <v>10.752817207530484</v>
      </c>
      <c r="CO2" s="1004">
        <v>10.612194504317037</v>
      </c>
      <c r="CP2" s="1004">
        <v>9.0024071724761487</v>
      </c>
      <c r="CQ2" s="1004">
        <v>6.8637077684820307</v>
      </c>
      <c r="CR2" s="1004">
        <v>6.1174281717023842</v>
      </c>
      <c r="CS2" s="1004">
        <v>6.8837318586388783</v>
      </c>
      <c r="CT2" s="1004">
        <v>8.1059270179315686</v>
      </c>
      <c r="CU2" s="1004">
        <v>7.7073883866942818</v>
      </c>
      <c r="CV2" s="1004">
        <v>7.9578309584920399</v>
      </c>
      <c r="CW2" s="1004">
        <v>6.55</v>
      </c>
      <c r="CX2" s="1004">
        <v>6.05</v>
      </c>
      <c r="CY2" s="1004">
        <v>6.56</v>
      </c>
      <c r="CZ2" s="1004">
        <v>6.84</v>
      </c>
      <c r="DA2" s="1004">
        <v>6.5116332089044491</v>
      </c>
      <c r="DB2" s="1004">
        <v>7.289900352351677</v>
      </c>
      <c r="DC2" s="1004">
        <v>8.2200856871198962</v>
      </c>
      <c r="DD2" s="1004">
        <v>9.6691715306300008</v>
      </c>
      <c r="DE2" s="1004">
        <v>10.3</v>
      </c>
      <c r="DF2" s="1004">
        <v>14.26</v>
      </c>
      <c r="DG2" s="1004">
        <v>20.023438391837946</v>
      </c>
      <c r="DH2" s="1004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994" customFormat="1">
      <c r="A4" s="1000" t="s">
        <v>1698</v>
      </c>
      <c r="B4" s="1003" t="s">
        <v>1436</v>
      </c>
      <c r="C4" s="1003" t="s">
        <v>1480</v>
      </c>
      <c r="D4" s="1003" t="s">
        <v>1536</v>
      </c>
      <c r="E4" s="1003" t="s">
        <v>1566</v>
      </c>
      <c r="F4" s="1003" t="s">
        <v>1343</v>
      </c>
      <c r="G4" s="1003" t="s">
        <v>1642</v>
      </c>
      <c r="H4" s="1003" t="s">
        <v>1750</v>
      </c>
      <c r="I4" s="1003" t="s">
        <v>1345</v>
      </c>
      <c r="J4" s="1003" t="s">
        <v>1841</v>
      </c>
      <c r="K4" s="1003" t="s">
        <v>1864</v>
      </c>
      <c r="L4" s="1003" t="s">
        <v>1951</v>
      </c>
      <c r="M4" s="1003" t="s">
        <v>2059</v>
      </c>
      <c r="N4" s="1003" t="s">
        <v>2124</v>
      </c>
    </row>
    <row r="5" spans="1:112" s="995" customFormat="1" ht="12">
      <c r="A5" s="1001" t="s">
        <v>1696</v>
      </c>
      <c r="B5" s="996">
        <v>7.9578309584920399</v>
      </c>
      <c r="C5" s="996">
        <v>6.55</v>
      </c>
      <c r="D5" s="996">
        <v>6.05</v>
      </c>
      <c r="E5" s="996">
        <v>6.56</v>
      </c>
      <c r="F5" s="996">
        <v>6.84</v>
      </c>
      <c r="G5" s="996">
        <v>6.5116332089044491</v>
      </c>
      <c r="H5" s="996">
        <v>7.289900352351677</v>
      </c>
      <c r="I5" s="996">
        <v>8.2200856871198962</v>
      </c>
      <c r="J5" s="996">
        <v>9.6691715306300008</v>
      </c>
      <c r="K5" s="996">
        <v>10.3</v>
      </c>
      <c r="L5" s="996">
        <v>14.26</v>
      </c>
      <c r="M5" s="996">
        <v>20.023438391837946</v>
      </c>
      <c r="N5" s="996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998" t="s">
        <v>422</v>
      </c>
      <c r="B8" s="999" t="s">
        <v>1696</v>
      </c>
      <c r="C8" s="34"/>
      <c r="D8" s="34"/>
      <c r="E8" s="34"/>
      <c r="F8" s="34"/>
      <c r="G8" s="34"/>
      <c r="H8" s="34"/>
      <c r="I8" s="34"/>
    </row>
    <row r="9" spans="1:112" ht="17.25" customHeight="1">
      <c r="A9" s="997" t="s">
        <v>421</v>
      </c>
      <c r="B9" s="1004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997" t="s">
        <v>420</v>
      </c>
      <c r="B10" s="1004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997" t="s">
        <v>419</v>
      </c>
      <c r="B11" s="1004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997" t="s">
        <v>418</v>
      </c>
      <c r="B12" s="1004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997" t="s">
        <v>417</v>
      </c>
      <c r="B13" s="1004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997" t="s">
        <v>416</v>
      </c>
      <c r="B14" s="1004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997" t="s">
        <v>415</v>
      </c>
      <c r="B15" s="1004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997" t="s">
        <v>414</v>
      </c>
      <c r="B16" s="1004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997" t="s">
        <v>413</v>
      </c>
      <c r="B17" s="1004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997" t="s">
        <v>412</v>
      </c>
      <c r="B18" s="1004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997" t="s">
        <v>411</v>
      </c>
      <c r="B19" s="1004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997" t="s">
        <v>410</v>
      </c>
      <c r="B20" s="1004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997" t="s">
        <v>409</v>
      </c>
      <c r="B21" s="1004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997" t="s">
        <v>408</v>
      </c>
      <c r="B22" s="1004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997" t="s">
        <v>407</v>
      </c>
      <c r="B23" s="1004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997" t="s">
        <v>406</v>
      </c>
      <c r="B24" s="1004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997" t="s">
        <v>405</v>
      </c>
      <c r="B25" s="1004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997" t="s">
        <v>404</v>
      </c>
      <c r="B26" s="1004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997" t="s">
        <v>403</v>
      </c>
      <c r="B27" s="1004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997" t="s">
        <v>402</v>
      </c>
      <c r="B28" s="1004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997" t="s">
        <v>401</v>
      </c>
      <c r="B29" s="1004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997" t="s">
        <v>400</v>
      </c>
      <c r="B30" s="1004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997" t="s">
        <v>399</v>
      </c>
      <c r="B31" s="1004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997" t="s">
        <v>398</v>
      </c>
      <c r="B32" s="1004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997" t="s">
        <v>397</v>
      </c>
      <c r="B33" s="1004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997" t="s">
        <v>396</v>
      </c>
      <c r="B34" s="1004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997" t="s">
        <v>395</v>
      </c>
      <c r="B35" s="1004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997" t="s">
        <v>394</v>
      </c>
      <c r="B36" s="1004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997" t="s">
        <v>393</v>
      </c>
      <c r="B37" s="1004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997" t="s">
        <v>392</v>
      </c>
      <c r="B38" s="1004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997" t="s">
        <v>391</v>
      </c>
      <c r="B39" s="1004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997" t="s">
        <v>390</v>
      </c>
      <c r="B40" s="1004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997" t="s">
        <v>389</v>
      </c>
      <c r="B41" s="1004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997" t="s">
        <v>388</v>
      </c>
      <c r="B42" s="1004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997" t="s">
        <v>387</v>
      </c>
      <c r="B43" s="1004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997" t="s">
        <v>386</v>
      </c>
      <c r="B44" s="1004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997" t="s">
        <v>385</v>
      </c>
      <c r="B45" s="1004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997" t="s">
        <v>384</v>
      </c>
      <c r="B46" s="1004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997" t="s">
        <v>383</v>
      </c>
      <c r="B47" s="1004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997" t="s">
        <v>382</v>
      </c>
      <c r="B48" s="1004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997" t="s">
        <v>381</v>
      </c>
      <c r="B49" s="1004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997" t="s">
        <v>380</v>
      </c>
      <c r="B50" s="1004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997" t="s">
        <v>379</v>
      </c>
      <c r="B51" s="1004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997" t="s">
        <v>378</v>
      </c>
      <c r="B52" s="1004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997" t="s">
        <v>377</v>
      </c>
      <c r="B53" s="1004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997" t="s">
        <v>376</v>
      </c>
      <c r="B54" s="1004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997" t="s">
        <v>375</v>
      </c>
      <c r="B55" s="1004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997" t="s">
        <v>374</v>
      </c>
      <c r="B56" s="1004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997" t="s">
        <v>373</v>
      </c>
      <c r="B57" s="1004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997" t="s">
        <v>372</v>
      </c>
      <c r="B58" s="1004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997" t="s">
        <v>371</v>
      </c>
      <c r="B59" s="1004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997" t="s">
        <v>370</v>
      </c>
      <c r="B60" s="1004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997" t="s">
        <v>369</v>
      </c>
      <c r="B61" s="1004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997" t="s">
        <v>368</v>
      </c>
      <c r="B62" s="1004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997" t="s">
        <v>367</v>
      </c>
      <c r="B63" s="1004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997" t="s">
        <v>366</v>
      </c>
      <c r="B64" s="1004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997" t="s">
        <v>365</v>
      </c>
      <c r="B65" s="1004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997" t="s">
        <v>364</v>
      </c>
      <c r="B66" s="1004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997" t="s">
        <v>363</v>
      </c>
      <c r="B67" s="1004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997" t="s">
        <v>362</v>
      </c>
      <c r="B68" s="1004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997" t="s">
        <v>361</v>
      </c>
      <c r="B69" s="1004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997" t="s">
        <v>360</v>
      </c>
      <c r="B70" s="1004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997" t="s">
        <v>359</v>
      </c>
      <c r="B71" s="1004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997" t="s">
        <v>358</v>
      </c>
      <c r="B72" s="1004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997" t="s">
        <v>357</v>
      </c>
      <c r="B73" s="1004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997" t="s">
        <v>356</v>
      </c>
      <c r="B74" s="1004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997" t="s">
        <v>355</v>
      </c>
      <c r="B75" s="1004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997" t="s">
        <v>354</v>
      </c>
      <c r="B76" s="1004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997" t="s">
        <v>353</v>
      </c>
      <c r="B77" s="1004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997" t="s">
        <v>352</v>
      </c>
      <c r="B78" s="1004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997" t="s">
        <v>351</v>
      </c>
      <c r="B79" s="1004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997" t="s">
        <v>350</v>
      </c>
      <c r="B80" s="1004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997" t="s">
        <v>349</v>
      </c>
      <c r="B81" s="1004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997" t="s">
        <v>348</v>
      </c>
      <c r="B82" s="1004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997" t="s">
        <v>347</v>
      </c>
      <c r="B83" s="1004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997" t="s">
        <v>346</v>
      </c>
      <c r="B84" s="1004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997" t="s">
        <v>345</v>
      </c>
      <c r="B85" s="1004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997" t="s">
        <v>344</v>
      </c>
      <c r="B86" s="1004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997" t="s">
        <v>343</v>
      </c>
      <c r="B87" s="1004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997" t="s">
        <v>342</v>
      </c>
      <c r="B88" s="1004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997" t="s">
        <v>341</v>
      </c>
      <c r="B89" s="1004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997" t="s">
        <v>340</v>
      </c>
      <c r="B90" s="1004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997" t="s">
        <v>339</v>
      </c>
      <c r="B91" s="1004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997" t="s">
        <v>338</v>
      </c>
      <c r="B92" s="1004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997" t="s">
        <v>201</v>
      </c>
      <c r="B93" s="1004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997" t="s">
        <v>3</v>
      </c>
      <c r="B94" s="1004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997" t="s">
        <v>200</v>
      </c>
      <c r="B95" s="1004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997" t="s">
        <v>5</v>
      </c>
      <c r="B96" s="1004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997" t="s">
        <v>199</v>
      </c>
      <c r="B97" s="1004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997" t="s">
        <v>7</v>
      </c>
      <c r="B98" s="1004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997" t="s">
        <v>8</v>
      </c>
      <c r="B99" s="1004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997" t="s">
        <v>9</v>
      </c>
      <c r="B100" s="1004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997" t="s">
        <v>197</v>
      </c>
      <c r="B101" s="1004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997" t="s">
        <v>11</v>
      </c>
      <c r="B102" s="1004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997" t="s">
        <v>12</v>
      </c>
      <c r="B103" s="1004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997" t="s">
        <v>49</v>
      </c>
      <c r="B104" s="1004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997" t="s">
        <v>1413</v>
      </c>
      <c r="B105" s="1004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997" t="s">
        <v>1407</v>
      </c>
      <c r="B106" s="1004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997" t="s">
        <v>1436</v>
      </c>
      <c r="B107" s="1004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997" t="s">
        <v>1480</v>
      </c>
      <c r="B108" s="1004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997" t="s">
        <v>1536</v>
      </c>
      <c r="B109" s="1004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997" t="s">
        <v>1566</v>
      </c>
      <c r="B110" s="1004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997" t="s">
        <v>1343</v>
      </c>
      <c r="B111" s="1004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997" t="s">
        <v>1642</v>
      </c>
      <c r="B112" s="1004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997" t="s">
        <v>1750</v>
      </c>
      <c r="B113" s="1004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997" t="s">
        <v>1345</v>
      </c>
      <c r="B114" s="1004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997" t="s">
        <v>1841</v>
      </c>
      <c r="B115" s="1004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997" t="s">
        <v>1864</v>
      </c>
      <c r="B116" s="1004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997" t="s">
        <v>1951</v>
      </c>
      <c r="B117" s="1004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997" t="s">
        <v>2059</v>
      </c>
      <c r="B118" s="1004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997" t="s">
        <v>2124</v>
      </c>
      <c r="B119" s="1004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46"/>
  <sheetViews>
    <sheetView showGridLines="0" rightToLeft="1" zoomScale="85" zoomScaleNormal="85" workbookViewId="0">
      <pane ySplit="1" topLeftCell="A2" activePane="bottomLeft" state="frozen"/>
      <selection pane="bottomLeft" activeCell="H3" sqref="H3"/>
    </sheetView>
  </sheetViews>
  <sheetFormatPr defaultColWidth="9.125" defaultRowHeight="18"/>
  <cols>
    <col min="1" max="1" width="17.125" style="20" bestFit="1" customWidth="1"/>
    <col min="2" max="2" width="31.625" style="20" bestFit="1" customWidth="1"/>
    <col min="3" max="3" width="25.125" style="20" bestFit="1" customWidth="1"/>
    <col min="4" max="4" width="9.625" style="20" bestFit="1" customWidth="1"/>
    <col min="5" max="5" width="75.625" style="21" bestFit="1" customWidth="1"/>
    <col min="6" max="6" width="22.125" style="17" bestFit="1" customWidth="1"/>
    <col min="7" max="16384" width="9.125" style="17"/>
  </cols>
  <sheetData>
    <row r="1" spans="1:6" ht="18.75">
      <c r="A1" s="649" t="s">
        <v>154</v>
      </c>
      <c r="B1" s="649" t="s">
        <v>271</v>
      </c>
      <c r="C1" s="649" t="s">
        <v>272</v>
      </c>
      <c r="D1" s="649" t="s">
        <v>273</v>
      </c>
      <c r="E1" s="649" t="s">
        <v>274</v>
      </c>
      <c r="F1" s="649" t="s">
        <v>275</v>
      </c>
    </row>
    <row r="2" spans="1:6">
      <c r="A2" s="18" t="s">
        <v>22</v>
      </c>
      <c r="B2" s="18" t="s">
        <v>143</v>
      </c>
      <c r="C2" s="18" t="s">
        <v>3101</v>
      </c>
      <c r="D2" s="18" t="s">
        <v>3102</v>
      </c>
      <c r="E2" s="18" t="s">
        <v>3163</v>
      </c>
      <c r="F2" s="18">
        <v>2</v>
      </c>
    </row>
    <row r="3" spans="1:6" ht="21" customHeight="1">
      <c r="A3" s="19" t="s">
        <v>22</v>
      </c>
      <c r="B3" s="19" t="s">
        <v>104</v>
      </c>
      <c r="C3" s="19" t="s">
        <v>3103</v>
      </c>
      <c r="D3" s="19" t="s">
        <v>3104</v>
      </c>
      <c r="E3" s="19" t="s">
        <v>3164</v>
      </c>
      <c r="F3" s="19">
        <v>1</v>
      </c>
    </row>
    <row r="4" spans="1:6">
      <c r="A4" s="18" t="s">
        <v>22</v>
      </c>
      <c r="B4" s="18" t="s">
        <v>104</v>
      </c>
      <c r="C4" s="18" t="s">
        <v>3105</v>
      </c>
      <c r="D4" s="18" t="s">
        <v>3106</v>
      </c>
      <c r="E4" s="18" t="s">
        <v>3164</v>
      </c>
      <c r="F4" s="18">
        <v>2</v>
      </c>
    </row>
    <row r="5" spans="1:6">
      <c r="A5" s="19" t="s">
        <v>22</v>
      </c>
      <c r="B5" s="19" t="s">
        <v>123</v>
      </c>
      <c r="C5" s="19" t="s">
        <v>2926</v>
      </c>
      <c r="D5" s="19" t="s">
        <v>2927</v>
      </c>
      <c r="E5" s="19" t="s">
        <v>3163</v>
      </c>
      <c r="F5" s="19">
        <v>8</v>
      </c>
    </row>
    <row r="6" spans="1:6">
      <c r="A6" s="18" t="s">
        <v>22</v>
      </c>
      <c r="B6" s="18" t="s">
        <v>123</v>
      </c>
      <c r="C6" s="18" t="s">
        <v>2928</v>
      </c>
      <c r="D6" s="18" t="s">
        <v>2929</v>
      </c>
      <c r="E6" s="18" t="s">
        <v>3165</v>
      </c>
      <c r="F6" s="18">
        <v>4</v>
      </c>
    </row>
    <row r="7" spans="1:6">
      <c r="A7" s="19" t="s">
        <v>22</v>
      </c>
      <c r="B7" s="19" t="s">
        <v>123</v>
      </c>
      <c r="C7" s="19" t="s">
        <v>3107</v>
      </c>
      <c r="D7" s="19" t="s">
        <v>3108</v>
      </c>
      <c r="E7" s="19" t="s">
        <v>3164</v>
      </c>
      <c r="F7" s="19">
        <v>1</v>
      </c>
    </row>
    <row r="8" spans="1:6">
      <c r="A8" s="18" t="s">
        <v>22</v>
      </c>
      <c r="B8" s="18" t="s">
        <v>123</v>
      </c>
      <c r="C8" s="18" t="s">
        <v>3109</v>
      </c>
      <c r="D8" s="18" t="s">
        <v>3110</v>
      </c>
      <c r="E8" s="18" t="s">
        <v>3166</v>
      </c>
      <c r="F8" s="18">
        <v>4</v>
      </c>
    </row>
    <row r="9" spans="1:6">
      <c r="A9" s="19" t="s">
        <v>22</v>
      </c>
      <c r="B9" s="19" t="s">
        <v>123</v>
      </c>
      <c r="C9" s="19" t="s">
        <v>2930</v>
      </c>
      <c r="D9" s="19" t="s">
        <v>2931</v>
      </c>
      <c r="E9" s="19" t="s">
        <v>3164</v>
      </c>
      <c r="F9" s="19">
        <v>1</v>
      </c>
    </row>
    <row r="10" spans="1:6">
      <c r="A10" s="18" t="s">
        <v>22</v>
      </c>
      <c r="B10" s="18" t="s">
        <v>123</v>
      </c>
      <c r="C10" s="18" t="s">
        <v>3111</v>
      </c>
      <c r="D10" s="18" t="s">
        <v>3112</v>
      </c>
      <c r="E10" s="18" t="s">
        <v>3163</v>
      </c>
      <c r="F10" s="18">
        <v>3</v>
      </c>
    </row>
    <row r="11" spans="1:6">
      <c r="A11" s="19" t="s">
        <v>22</v>
      </c>
      <c r="B11" s="19" t="s">
        <v>106</v>
      </c>
      <c r="C11" s="19" t="s">
        <v>2932</v>
      </c>
      <c r="D11" s="19" t="s">
        <v>2933</v>
      </c>
      <c r="E11" s="19" t="s">
        <v>3167</v>
      </c>
      <c r="F11" s="19">
        <v>3</v>
      </c>
    </row>
    <row r="12" spans="1:6">
      <c r="A12" s="18" t="s">
        <v>22</v>
      </c>
      <c r="B12" s="18" t="s">
        <v>106</v>
      </c>
      <c r="C12" s="18" t="s">
        <v>3113</v>
      </c>
      <c r="D12" s="18" t="s">
        <v>3114</v>
      </c>
      <c r="E12" s="18" t="s">
        <v>3163</v>
      </c>
      <c r="F12" s="18">
        <v>1</v>
      </c>
    </row>
    <row r="13" spans="1:6">
      <c r="A13" s="19" t="s">
        <v>22</v>
      </c>
      <c r="B13" s="19" t="s">
        <v>106</v>
      </c>
      <c r="C13" s="19" t="s">
        <v>2934</v>
      </c>
      <c r="D13" s="19" t="s">
        <v>2935</v>
      </c>
      <c r="E13" s="19" t="s">
        <v>3163</v>
      </c>
      <c r="F13" s="19">
        <v>1</v>
      </c>
    </row>
    <row r="14" spans="1:6">
      <c r="A14" s="18" t="s">
        <v>22</v>
      </c>
      <c r="B14" s="18" t="s">
        <v>118</v>
      </c>
      <c r="C14" s="18" t="s">
        <v>3115</v>
      </c>
      <c r="D14" s="18" t="s">
        <v>3116</v>
      </c>
      <c r="E14" s="18" t="s">
        <v>3164</v>
      </c>
      <c r="F14" s="18">
        <v>1</v>
      </c>
    </row>
    <row r="15" spans="1:6">
      <c r="A15" s="19" t="s">
        <v>22</v>
      </c>
      <c r="B15" s="19" t="s">
        <v>118</v>
      </c>
      <c r="C15" s="19" t="s">
        <v>2936</v>
      </c>
      <c r="D15" s="19" t="s">
        <v>2937</v>
      </c>
      <c r="E15" s="19" t="s">
        <v>3163</v>
      </c>
      <c r="F15" s="19">
        <v>3</v>
      </c>
    </row>
    <row r="16" spans="1:6">
      <c r="A16" s="18" t="s">
        <v>22</v>
      </c>
      <c r="B16" s="18" t="s">
        <v>115</v>
      </c>
      <c r="C16" s="18" t="s">
        <v>3117</v>
      </c>
      <c r="D16" s="18" t="s">
        <v>3118</v>
      </c>
      <c r="E16" s="18" t="s">
        <v>3164</v>
      </c>
      <c r="F16" s="18">
        <v>1</v>
      </c>
    </row>
    <row r="17" spans="1:6">
      <c r="A17" s="19" t="s">
        <v>22</v>
      </c>
      <c r="B17" s="19" t="s">
        <v>115</v>
      </c>
      <c r="C17" s="19" t="s">
        <v>3119</v>
      </c>
      <c r="D17" s="19" t="s">
        <v>3120</v>
      </c>
      <c r="E17" s="19" t="s">
        <v>3163</v>
      </c>
      <c r="F17" s="19">
        <v>1</v>
      </c>
    </row>
    <row r="18" spans="1:6">
      <c r="A18" s="18" t="s">
        <v>22</v>
      </c>
      <c r="B18" s="18" t="s">
        <v>115</v>
      </c>
      <c r="C18" s="18" t="s">
        <v>3121</v>
      </c>
      <c r="D18" s="18" t="s">
        <v>3122</v>
      </c>
      <c r="E18" s="18" t="s">
        <v>3168</v>
      </c>
      <c r="F18" s="18">
        <v>8</v>
      </c>
    </row>
    <row r="19" spans="1:6">
      <c r="A19" s="19" t="s">
        <v>22</v>
      </c>
      <c r="B19" s="19" t="s">
        <v>136</v>
      </c>
      <c r="C19" s="19" t="s">
        <v>3123</v>
      </c>
      <c r="D19" s="19" t="s">
        <v>3124</v>
      </c>
      <c r="E19" s="19" t="s">
        <v>3167</v>
      </c>
      <c r="F19" s="19">
        <v>3</v>
      </c>
    </row>
    <row r="20" spans="1:6">
      <c r="A20" s="18" t="s">
        <v>22</v>
      </c>
      <c r="B20" s="18" t="s">
        <v>131</v>
      </c>
      <c r="C20" s="18" t="s">
        <v>3125</v>
      </c>
      <c r="D20" s="18" t="s">
        <v>3126</v>
      </c>
      <c r="E20" s="18" t="s">
        <v>3169</v>
      </c>
      <c r="F20" s="18">
        <v>3</v>
      </c>
    </row>
    <row r="21" spans="1:6">
      <c r="A21" s="19" t="s">
        <v>22</v>
      </c>
      <c r="B21" s="19" t="s">
        <v>126</v>
      </c>
      <c r="C21" s="19" t="s">
        <v>3127</v>
      </c>
      <c r="D21" s="19" t="s">
        <v>3128</v>
      </c>
      <c r="E21" s="19" t="s">
        <v>3165</v>
      </c>
      <c r="F21" s="19">
        <v>3</v>
      </c>
    </row>
    <row r="22" spans="1:6">
      <c r="A22" s="18" t="s">
        <v>22</v>
      </c>
      <c r="B22" s="18" t="s">
        <v>117</v>
      </c>
      <c r="C22" s="18" t="s">
        <v>3129</v>
      </c>
      <c r="D22" s="18" t="s">
        <v>3130</v>
      </c>
      <c r="E22" s="18" t="s">
        <v>3165</v>
      </c>
      <c r="F22" s="18">
        <v>5</v>
      </c>
    </row>
    <row r="23" spans="1:6">
      <c r="A23" s="19" t="s">
        <v>22</v>
      </c>
      <c r="B23" s="19" t="s">
        <v>117</v>
      </c>
      <c r="C23" s="19" t="s">
        <v>2938</v>
      </c>
      <c r="D23" s="19" t="s">
        <v>2939</v>
      </c>
      <c r="E23" s="19" t="s">
        <v>3164</v>
      </c>
      <c r="F23" s="19">
        <v>1</v>
      </c>
    </row>
    <row r="24" spans="1:6">
      <c r="A24" s="18" t="s">
        <v>22</v>
      </c>
      <c r="B24" s="18" t="s">
        <v>117</v>
      </c>
      <c r="C24" s="18" t="s">
        <v>2940</v>
      </c>
      <c r="D24" s="18" t="s">
        <v>2941</v>
      </c>
      <c r="E24" s="18" t="s">
        <v>3164</v>
      </c>
      <c r="F24" s="18">
        <v>1</v>
      </c>
    </row>
    <row r="25" spans="1:6">
      <c r="A25" s="19" t="s">
        <v>22</v>
      </c>
      <c r="B25" s="19" t="s">
        <v>119</v>
      </c>
      <c r="C25" s="19" t="s">
        <v>3131</v>
      </c>
      <c r="D25" s="19" t="s">
        <v>3132</v>
      </c>
      <c r="E25" s="19" t="s">
        <v>3163</v>
      </c>
      <c r="F25" s="19">
        <v>2</v>
      </c>
    </row>
    <row r="26" spans="1:6">
      <c r="A26" s="18" t="s">
        <v>22</v>
      </c>
      <c r="B26" s="18" t="s">
        <v>111</v>
      </c>
      <c r="C26" s="18" t="s">
        <v>3133</v>
      </c>
      <c r="D26" s="18" t="s">
        <v>3134</v>
      </c>
      <c r="E26" s="18" t="s">
        <v>3170</v>
      </c>
      <c r="F26" s="18">
        <v>1</v>
      </c>
    </row>
    <row r="27" spans="1:6">
      <c r="A27" s="19" t="s">
        <v>22</v>
      </c>
      <c r="B27" s="19" t="s">
        <v>105</v>
      </c>
      <c r="C27" s="19" t="s">
        <v>3135</v>
      </c>
      <c r="D27" s="19" t="s">
        <v>3136</v>
      </c>
      <c r="E27" s="19" t="s">
        <v>3163</v>
      </c>
      <c r="F27" s="19">
        <v>2</v>
      </c>
    </row>
    <row r="28" spans="1:6">
      <c r="A28" s="18" t="s">
        <v>22</v>
      </c>
      <c r="B28" s="18" t="s">
        <v>103</v>
      </c>
      <c r="C28" s="18" t="s">
        <v>2967</v>
      </c>
      <c r="D28" s="18" t="s">
        <v>2968</v>
      </c>
      <c r="E28" s="18" t="s">
        <v>3164</v>
      </c>
      <c r="F28" s="18">
        <v>1</v>
      </c>
    </row>
    <row r="29" spans="1:6">
      <c r="A29" s="19" t="s">
        <v>22</v>
      </c>
      <c r="B29" s="19" t="s">
        <v>103</v>
      </c>
      <c r="C29" s="19" t="s">
        <v>3137</v>
      </c>
      <c r="D29" s="19" t="s">
        <v>3138</v>
      </c>
      <c r="E29" s="19" t="s">
        <v>3164</v>
      </c>
      <c r="F29" s="19">
        <v>1</v>
      </c>
    </row>
    <row r="30" spans="1:6">
      <c r="A30" s="18" t="s">
        <v>22</v>
      </c>
      <c r="B30" s="18" t="s">
        <v>124</v>
      </c>
      <c r="C30" s="18" t="s">
        <v>3139</v>
      </c>
      <c r="D30" s="18" t="s">
        <v>3140</v>
      </c>
      <c r="E30" s="18" t="s">
        <v>3163</v>
      </c>
      <c r="F30" s="18">
        <v>1</v>
      </c>
    </row>
    <row r="31" spans="1:6">
      <c r="A31" s="19" t="s">
        <v>22</v>
      </c>
      <c r="B31" s="19" t="s">
        <v>102</v>
      </c>
      <c r="C31" s="19" t="s">
        <v>3141</v>
      </c>
      <c r="D31" s="19" t="s">
        <v>3142</v>
      </c>
      <c r="E31" s="19" t="s">
        <v>3163</v>
      </c>
      <c r="F31" s="19">
        <v>3</v>
      </c>
    </row>
    <row r="32" spans="1:6">
      <c r="A32" s="18" t="s">
        <v>22</v>
      </c>
      <c r="B32" s="18" t="s">
        <v>102</v>
      </c>
      <c r="C32" s="18" t="s">
        <v>2944</v>
      </c>
      <c r="D32" s="18" t="s">
        <v>2945</v>
      </c>
      <c r="E32" s="18" t="s">
        <v>3165</v>
      </c>
      <c r="F32" s="18">
        <v>4</v>
      </c>
    </row>
    <row r="33" spans="1:6">
      <c r="A33" s="19" t="s">
        <v>22</v>
      </c>
      <c r="B33" s="19" t="s">
        <v>121</v>
      </c>
      <c r="C33" s="19" t="s">
        <v>2946</v>
      </c>
      <c r="D33" s="19" t="s">
        <v>2947</v>
      </c>
      <c r="E33" s="19" t="s">
        <v>3163</v>
      </c>
      <c r="F33" s="19">
        <v>2</v>
      </c>
    </row>
    <row r="34" spans="1:6">
      <c r="A34" s="18" t="s">
        <v>22</v>
      </c>
      <c r="B34" s="18" t="s">
        <v>121</v>
      </c>
      <c r="C34" s="18" t="s">
        <v>3143</v>
      </c>
      <c r="D34" s="18" t="s">
        <v>3144</v>
      </c>
      <c r="E34" s="18" t="s">
        <v>3171</v>
      </c>
      <c r="F34" s="18">
        <v>4</v>
      </c>
    </row>
    <row r="35" spans="1:6">
      <c r="A35" s="19" t="s">
        <v>22</v>
      </c>
      <c r="B35" s="19" t="s">
        <v>121</v>
      </c>
      <c r="C35" s="19" t="s">
        <v>3145</v>
      </c>
      <c r="D35" s="19" t="s">
        <v>3146</v>
      </c>
      <c r="E35" s="19" t="s">
        <v>3165</v>
      </c>
      <c r="F35" s="19">
        <v>4</v>
      </c>
    </row>
    <row r="36" spans="1:6">
      <c r="A36" s="18" t="s">
        <v>22</v>
      </c>
      <c r="B36" s="18" t="s">
        <v>142</v>
      </c>
      <c r="C36" s="18" t="s">
        <v>3147</v>
      </c>
      <c r="D36" s="18" t="s">
        <v>3148</v>
      </c>
      <c r="E36" s="18" t="s">
        <v>3172</v>
      </c>
      <c r="F36" s="18">
        <v>3</v>
      </c>
    </row>
    <row r="37" spans="1:6">
      <c r="A37" s="19" t="s">
        <v>22</v>
      </c>
      <c r="B37" s="19" t="s">
        <v>110</v>
      </c>
      <c r="C37" s="19" t="s">
        <v>3149</v>
      </c>
      <c r="D37" s="19" t="s">
        <v>3150</v>
      </c>
      <c r="E37" s="19" t="s">
        <v>1546</v>
      </c>
      <c r="F37" s="19">
        <v>5</v>
      </c>
    </row>
    <row r="38" spans="1:6">
      <c r="A38" s="18" t="s">
        <v>23</v>
      </c>
      <c r="B38" s="18" t="s">
        <v>123</v>
      </c>
      <c r="C38" s="18" t="s">
        <v>3151</v>
      </c>
      <c r="D38" s="18" t="s">
        <v>3152</v>
      </c>
      <c r="E38" s="18" t="s">
        <v>3164</v>
      </c>
      <c r="F38" s="18">
        <v>1</v>
      </c>
    </row>
    <row r="39" spans="1:6">
      <c r="A39" s="19" t="s">
        <v>23</v>
      </c>
      <c r="B39" s="19" t="s">
        <v>125</v>
      </c>
      <c r="C39" s="19" t="s">
        <v>3153</v>
      </c>
      <c r="D39" s="19" t="s">
        <v>3154</v>
      </c>
      <c r="E39" s="19" t="s">
        <v>2714</v>
      </c>
      <c r="F39" s="19">
        <v>2</v>
      </c>
    </row>
    <row r="40" spans="1:6">
      <c r="A40" s="18" t="s">
        <v>23</v>
      </c>
      <c r="B40" s="18" t="s">
        <v>136</v>
      </c>
      <c r="C40" s="18" t="s">
        <v>3155</v>
      </c>
      <c r="D40" s="18" t="s">
        <v>3156</v>
      </c>
      <c r="E40" s="18" t="s">
        <v>2952</v>
      </c>
      <c r="F40" s="18">
        <v>4</v>
      </c>
    </row>
    <row r="41" spans="1:6">
      <c r="A41" s="19" t="s">
        <v>23</v>
      </c>
      <c r="B41" s="19" t="s">
        <v>136</v>
      </c>
      <c r="C41" s="19" t="s">
        <v>3157</v>
      </c>
      <c r="D41" s="19" t="s">
        <v>3158</v>
      </c>
      <c r="E41" s="19" t="s">
        <v>2952</v>
      </c>
      <c r="F41" s="19">
        <v>3</v>
      </c>
    </row>
    <row r="42" spans="1:6">
      <c r="A42" s="18" t="s">
        <v>23</v>
      </c>
      <c r="B42" s="18" t="s">
        <v>119</v>
      </c>
      <c r="C42" s="18" t="s">
        <v>3159</v>
      </c>
      <c r="D42" s="18" t="s">
        <v>3160</v>
      </c>
      <c r="E42" s="18" t="s">
        <v>3163</v>
      </c>
      <c r="F42" s="18">
        <v>1</v>
      </c>
    </row>
    <row r="43" spans="1:6">
      <c r="A43" s="19" t="s">
        <v>23</v>
      </c>
      <c r="B43" s="19" t="s">
        <v>103</v>
      </c>
      <c r="C43" s="19" t="s">
        <v>2715</v>
      </c>
      <c r="D43" s="19" t="s">
        <v>2716</v>
      </c>
      <c r="E43" s="19" t="s">
        <v>3173</v>
      </c>
      <c r="F43" s="19">
        <v>4</v>
      </c>
    </row>
    <row r="44" spans="1:6">
      <c r="A44" s="18" t="s">
        <v>23</v>
      </c>
      <c r="B44" s="18" t="s">
        <v>102</v>
      </c>
      <c r="C44" s="18" t="s">
        <v>3161</v>
      </c>
      <c r="D44" s="18" t="s">
        <v>3162</v>
      </c>
      <c r="E44" s="18" t="s">
        <v>3174</v>
      </c>
      <c r="F44" s="18">
        <v>2</v>
      </c>
    </row>
    <row r="45" spans="1:6">
      <c r="A45" s="19" t="s">
        <v>23</v>
      </c>
      <c r="B45" s="19" t="s">
        <v>102</v>
      </c>
      <c r="C45" s="19" t="s">
        <v>2626</v>
      </c>
      <c r="D45" s="19" t="s">
        <v>2627</v>
      </c>
      <c r="E45" s="19" t="s">
        <v>3173</v>
      </c>
      <c r="F45" s="19">
        <v>3</v>
      </c>
    </row>
    <row r="46" spans="1:6">
      <c r="A46" s="18" t="s">
        <v>23</v>
      </c>
      <c r="B46" s="18" t="s">
        <v>121</v>
      </c>
      <c r="C46" s="18" t="s">
        <v>2632</v>
      </c>
      <c r="D46" s="18" t="s">
        <v>2633</v>
      </c>
      <c r="E46" s="18" t="s">
        <v>2952</v>
      </c>
      <c r="F46" s="18">
        <v>4</v>
      </c>
    </row>
  </sheetData>
  <autoFilter ref="A1:F130"/>
  <conditionalFormatting sqref="C2:E1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46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46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C37:E46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A37:B46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2"/>
  <sheetViews>
    <sheetView showGridLines="0" rightToLeft="1" zoomScale="90" zoomScaleNormal="90" workbookViewId="0">
      <pane ySplit="1" topLeftCell="A2" activePane="bottomLeft" state="frozen"/>
      <selection pane="bottomLeft" activeCell="J2" sqref="J2"/>
    </sheetView>
  </sheetViews>
  <sheetFormatPr defaultColWidth="9.125" defaultRowHeight="18"/>
  <cols>
    <col min="1" max="1" width="18" style="20" bestFit="1" customWidth="1"/>
    <col min="2" max="2" width="31.625" style="20" bestFit="1" customWidth="1"/>
    <col min="3" max="3" width="24.375" style="20" bestFit="1" customWidth="1"/>
    <col min="4" max="4" width="5.375" style="20" customWidth="1"/>
    <col min="5" max="5" width="55.375" style="20" customWidth="1"/>
    <col min="6" max="6" width="7.75" style="20" customWidth="1"/>
    <col min="7" max="16384" width="9.125" style="17"/>
  </cols>
  <sheetData>
    <row r="1" spans="1:6">
      <c r="A1" s="650" t="s">
        <v>278</v>
      </c>
      <c r="B1" s="650" t="s">
        <v>271</v>
      </c>
      <c r="C1" s="650" t="s">
        <v>272</v>
      </c>
      <c r="D1" s="650" t="s">
        <v>273</v>
      </c>
      <c r="E1" s="650" t="s">
        <v>274</v>
      </c>
      <c r="F1" s="650" t="s">
        <v>279</v>
      </c>
    </row>
    <row r="2" spans="1:6">
      <c r="A2" s="18" t="s">
        <v>22</v>
      </c>
      <c r="B2" s="18" t="s">
        <v>144</v>
      </c>
      <c r="C2" s="18" t="s">
        <v>3175</v>
      </c>
      <c r="D2" s="18" t="s">
        <v>3176</v>
      </c>
      <c r="E2" s="22" t="s">
        <v>3164</v>
      </c>
      <c r="F2" s="18" t="s">
        <v>3177</v>
      </c>
    </row>
    <row r="3" spans="1:6">
      <c r="A3" s="19" t="s">
        <v>22</v>
      </c>
      <c r="B3" s="19" t="s">
        <v>104</v>
      </c>
      <c r="C3" s="19" t="s">
        <v>3178</v>
      </c>
      <c r="D3" s="19" t="s">
        <v>3179</v>
      </c>
      <c r="E3" s="23" t="s">
        <v>1546</v>
      </c>
      <c r="F3" s="19" t="s">
        <v>3180</v>
      </c>
    </row>
    <row r="4" spans="1:6">
      <c r="A4" s="18" t="s">
        <v>22</v>
      </c>
      <c r="B4" s="18" t="s">
        <v>129</v>
      </c>
      <c r="C4" s="18" t="s">
        <v>3181</v>
      </c>
      <c r="D4" s="18" t="s">
        <v>3182</v>
      </c>
      <c r="E4" s="22" t="s">
        <v>3163</v>
      </c>
      <c r="F4" s="18" t="s">
        <v>3177</v>
      </c>
    </row>
    <row r="5" spans="1:6">
      <c r="A5" s="19" t="s">
        <v>22</v>
      </c>
      <c r="B5" s="19" t="s">
        <v>115</v>
      </c>
      <c r="C5" s="19" t="s">
        <v>3183</v>
      </c>
      <c r="D5" s="19" t="s">
        <v>3184</v>
      </c>
      <c r="E5" s="23" t="s">
        <v>1546</v>
      </c>
      <c r="F5" s="19" t="s">
        <v>3185</v>
      </c>
    </row>
    <row r="6" spans="1:6">
      <c r="A6" s="18" t="s">
        <v>22</v>
      </c>
      <c r="B6" s="18" t="s">
        <v>115</v>
      </c>
      <c r="C6" s="18" t="s">
        <v>3186</v>
      </c>
      <c r="D6" s="18" t="s">
        <v>3187</v>
      </c>
      <c r="E6" s="22" t="s">
        <v>3163</v>
      </c>
      <c r="F6" s="18" t="s">
        <v>3177</v>
      </c>
    </row>
    <row r="7" spans="1:6" ht="36">
      <c r="A7" s="19" t="s">
        <v>22</v>
      </c>
      <c r="B7" s="19" t="s">
        <v>109</v>
      </c>
      <c r="C7" s="19" t="s">
        <v>3188</v>
      </c>
      <c r="D7" s="19" t="s">
        <v>3189</v>
      </c>
      <c r="E7" s="23" t="s">
        <v>3190</v>
      </c>
      <c r="F7" s="19" t="s">
        <v>3177</v>
      </c>
    </row>
    <row r="8" spans="1:6">
      <c r="A8" s="18" t="s">
        <v>22</v>
      </c>
      <c r="B8" s="18" t="s">
        <v>117</v>
      </c>
      <c r="C8" s="18" t="s">
        <v>3191</v>
      </c>
      <c r="D8" s="18" t="s">
        <v>3192</v>
      </c>
      <c r="E8" s="22" t="s">
        <v>3165</v>
      </c>
      <c r="F8" s="18" t="s">
        <v>3180</v>
      </c>
    </row>
    <row r="9" spans="1:6">
      <c r="A9" s="19" t="s">
        <v>22</v>
      </c>
      <c r="B9" s="19" t="s">
        <v>119</v>
      </c>
      <c r="C9" s="19" t="s">
        <v>3193</v>
      </c>
      <c r="D9" s="19" t="s">
        <v>3194</v>
      </c>
      <c r="E9" s="23" t="s">
        <v>3163</v>
      </c>
      <c r="F9" s="19" t="s">
        <v>3177</v>
      </c>
    </row>
    <row r="10" spans="1:6">
      <c r="A10" s="18" t="s">
        <v>22</v>
      </c>
      <c r="B10" s="18" t="s">
        <v>119</v>
      </c>
      <c r="C10" s="18" t="s">
        <v>3195</v>
      </c>
      <c r="D10" s="18" t="s">
        <v>3196</v>
      </c>
      <c r="E10" s="22" t="s">
        <v>3163</v>
      </c>
      <c r="F10" s="18" t="s">
        <v>3177</v>
      </c>
    </row>
    <row r="11" spans="1:6">
      <c r="A11" s="19" t="s">
        <v>22</v>
      </c>
      <c r="B11" s="19" t="s">
        <v>119</v>
      </c>
      <c r="C11" s="19" t="s">
        <v>3197</v>
      </c>
      <c r="D11" s="19" t="s">
        <v>3198</v>
      </c>
      <c r="E11" s="23" t="s">
        <v>3163</v>
      </c>
      <c r="F11" s="19" t="s">
        <v>3177</v>
      </c>
    </row>
    <row r="12" spans="1:6">
      <c r="A12" s="18" t="s">
        <v>22</v>
      </c>
      <c r="B12" s="18" t="s">
        <v>119</v>
      </c>
      <c r="C12" s="18" t="s">
        <v>2700</v>
      </c>
      <c r="D12" s="18" t="s">
        <v>2701</v>
      </c>
      <c r="E12" s="22" t="s">
        <v>3163</v>
      </c>
      <c r="F12" s="18" t="s">
        <v>3177</v>
      </c>
    </row>
    <row r="13" spans="1:6">
      <c r="A13" s="19" t="s">
        <v>22</v>
      </c>
      <c r="B13" s="19" t="s">
        <v>119</v>
      </c>
      <c r="C13" s="19" t="s">
        <v>3199</v>
      </c>
      <c r="D13" s="19" t="s">
        <v>3200</v>
      </c>
      <c r="E13" s="23" t="s">
        <v>3163</v>
      </c>
      <c r="F13" s="19" t="s">
        <v>3177</v>
      </c>
    </row>
    <row r="14" spans="1:6">
      <c r="A14" s="18" t="s">
        <v>22</v>
      </c>
      <c r="B14" s="18" t="s">
        <v>119</v>
      </c>
      <c r="C14" s="18" t="s">
        <v>2942</v>
      </c>
      <c r="D14" s="18" t="s">
        <v>2943</v>
      </c>
      <c r="E14" s="22" t="s">
        <v>3163</v>
      </c>
      <c r="F14" s="18" t="s">
        <v>3177</v>
      </c>
    </row>
    <row r="15" spans="1:6">
      <c r="A15" s="19" t="s">
        <v>22</v>
      </c>
      <c r="B15" s="19" t="s">
        <v>119</v>
      </c>
      <c r="C15" s="19" t="s">
        <v>3201</v>
      </c>
      <c r="D15" s="19" t="s">
        <v>3202</v>
      </c>
      <c r="E15" s="23" t="s">
        <v>3163</v>
      </c>
      <c r="F15" s="19" t="s">
        <v>3203</v>
      </c>
    </row>
    <row r="16" spans="1:6">
      <c r="A16" s="18" t="s">
        <v>22</v>
      </c>
      <c r="B16" s="18" t="s">
        <v>119</v>
      </c>
      <c r="C16" s="18" t="s">
        <v>3204</v>
      </c>
      <c r="D16" s="18" t="s">
        <v>3205</v>
      </c>
      <c r="E16" s="22" t="s">
        <v>3163</v>
      </c>
      <c r="F16" s="18" t="s">
        <v>3177</v>
      </c>
    </row>
    <row r="17" spans="1:6">
      <c r="A17" s="19" t="s">
        <v>22</v>
      </c>
      <c r="B17" s="19" t="s">
        <v>119</v>
      </c>
      <c r="C17" s="19" t="s">
        <v>3206</v>
      </c>
      <c r="D17" s="19" t="s">
        <v>3207</v>
      </c>
      <c r="E17" s="23" t="s">
        <v>3163</v>
      </c>
      <c r="F17" s="19" t="s">
        <v>3177</v>
      </c>
    </row>
    <row r="18" spans="1:6">
      <c r="A18" s="18" t="s">
        <v>22</v>
      </c>
      <c r="B18" s="18" t="s">
        <v>119</v>
      </c>
      <c r="C18" s="18" t="s">
        <v>3208</v>
      </c>
      <c r="D18" s="18" t="s">
        <v>3209</v>
      </c>
      <c r="E18" s="22" t="s">
        <v>3163</v>
      </c>
      <c r="F18" s="18" t="s">
        <v>3177</v>
      </c>
    </row>
    <row r="19" spans="1:6">
      <c r="A19" s="19" t="s">
        <v>22</v>
      </c>
      <c r="B19" s="19" t="s">
        <v>119</v>
      </c>
      <c r="C19" s="19" t="s">
        <v>3210</v>
      </c>
      <c r="D19" s="19" t="s">
        <v>3211</v>
      </c>
      <c r="E19" s="23" t="s">
        <v>3163</v>
      </c>
      <c r="F19" s="19" t="s">
        <v>3177</v>
      </c>
    </row>
    <row r="20" spans="1:6">
      <c r="A20" s="18" t="s">
        <v>22</v>
      </c>
      <c r="B20" s="18" t="s">
        <v>119</v>
      </c>
      <c r="C20" s="18" t="s">
        <v>2965</v>
      </c>
      <c r="D20" s="18" t="s">
        <v>2966</v>
      </c>
      <c r="E20" s="22" t="s">
        <v>3163</v>
      </c>
      <c r="F20" s="18" t="s">
        <v>3177</v>
      </c>
    </row>
    <row r="21" spans="1:6">
      <c r="A21" s="19" t="s">
        <v>22</v>
      </c>
      <c r="B21" s="19" t="s">
        <v>119</v>
      </c>
      <c r="C21" s="19" t="s">
        <v>2702</v>
      </c>
      <c r="D21" s="19" t="s">
        <v>2703</v>
      </c>
      <c r="E21" s="23" t="s">
        <v>3163</v>
      </c>
      <c r="F21" s="19" t="s">
        <v>3203</v>
      </c>
    </row>
    <row r="22" spans="1:6">
      <c r="A22" s="18" t="s">
        <v>22</v>
      </c>
      <c r="B22" s="18" t="s">
        <v>119</v>
      </c>
      <c r="C22" s="18" t="s">
        <v>3212</v>
      </c>
      <c r="D22" s="18" t="s">
        <v>3213</v>
      </c>
      <c r="E22" s="22" t="s">
        <v>3163</v>
      </c>
      <c r="F22" s="18" t="s">
        <v>3177</v>
      </c>
    </row>
    <row r="23" spans="1:6">
      <c r="A23" s="19" t="s">
        <v>22</v>
      </c>
      <c r="B23" s="19" t="s">
        <v>119</v>
      </c>
      <c r="C23" s="19" t="s">
        <v>3214</v>
      </c>
      <c r="D23" s="19" t="s">
        <v>3215</v>
      </c>
      <c r="E23" s="23" t="s">
        <v>3163</v>
      </c>
      <c r="F23" s="19" t="s">
        <v>3177</v>
      </c>
    </row>
    <row r="24" spans="1:6">
      <c r="A24" s="18" t="s">
        <v>22</v>
      </c>
      <c r="B24" s="18" t="s">
        <v>119</v>
      </c>
      <c r="C24" s="18" t="s">
        <v>3216</v>
      </c>
      <c r="D24" s="18" t="s">
        <v>3217</v>
      </c>
      <c r="E24" s="22" t="s">
        <v>3163</v>
      </c>
      <c r="F24" s="18" t="s">
        <v>3177</v>
      </c>
    </row>
    <row r="25" spans="1:6">
      <c r="A25" s="19" t="s">
        <v>22</v>
      </c>
      <c r="B25" s="19" t="s">
        <v>119</v>
      </c>
      <c r="C25" s="19" t="s">
        <v>2704</v>
      </c>
      <c r="D25" s="19" t="s">
        <v>2705</v>
      </c>
      <c r="E25" s="23" t="s">
        <v>3163</v>
      </c>
      <c r="F25" s="19" t="s">
        <v>3177</v>
      </c>
    </row>
    <row r="26" spans="1:6">
      <c r="A26" s="18" t="s">
        <v>22</v>
      </c>
      <c r="B26" s="18" t="s">
        <v>119</v>
      </c>
      <c r="C26" s="18" t="s">
        <v>2706</v>
      </c>
      <c r="D26" s="18" t="s">
        <v>2707</v>
      </c>
      <c r="E26" s="22" t="s">
        <v>3163</v>
      </c>
      <c r="F26" s="18" t="s">
        <v>3177</v>
      </c>
    </row>
    <row r="27" spans="1:6">
      <c r="A27" s="19" t="s">
        <v>22</v>
      </c>
      <c r="B27" s="19" t="s">
        <v>119</v>
      </c>
      <c r="C27" s="19" t="s">
        <v>3218</v>
      </c>
      <c r="D27" s="19" t="s">
        <v>3219</v>
      </c>
      <c r="E27" s="23" t="s">
        <v>3163</v>
      </c>
      <c r="F27" s="19" t="s">
        <v>3177</v>
      </c>
    </row>
    <row r="28" spans="1:6">
      <c r="A28" s="18" t="s">
        <v>22</v>
      </c>
      <c r="B28" s="18" t="s">
        <v>119</v>
      </c>
      <c r="C28" s="18" t="s">
        <v>3220</v>
      </c>
      <c r="D28" s="18" t="s">
        <v>3221</v>
      </c>
      <c r="E28" s="22" t="s">
        <v>3163</v>
      </c>
      <c r="F28" s="18" t="s">
        <v>3177</v>
      </c>
    </row>
    <row r="29" spans="1:6">
      <c r="A29" s="19" t="s">
        <v>22</v>
      </c>
      <c r="B29" s="19" t="s">
        <v>119</v>
      </c>
      <c r="C29" s="19" t="s">
        <v>3222</v>
      </c>
      <c r="D29" s="19" t="s">
        <v>3223</v>
      </c>
      <c r="E29" s="23" t="s">
        <v>3163</v>
      </c>
      <c r="F29" s="19" t="s">
        <v>3177</v>
      </c>
    </row>
    <row r="30" spans="1:6">
      <c r="A30" s="18" t="s">
        <v>22</v>
      </c>
      <c r="B30" s="18" t="s">
        <v>119</v>
      </c>
      <c r="C30" s="18" t="s">
        <v>2708</v>
      </c>
      <c r="D30" s="18" t="s">
        <v>2709</v>
      </c>
      <c r="E30" s="22" t="s">
        <v>3163</v>
      </c>
      <c r="F30" s="18" t="s">
        <v>3177</v>
      </c>
    </row>
    <row r="31" spans="1:6">
      <c r="A31" s="19" t="s">
        <v>22</v>
      </c>
      <c r="B31" s="19" t="s">
        <v>119</v>
      </c>
      <c r="C31" s="19" t="s">
        <v>3224</v>
      </c>
      <c r="D31" s="19" t="s">
        <v>3225</v>
      </c>
      <c r="E31" s="23" t="s">
        <v>3163</v>
      </c>
      <c r="F31" s="19" t="s">
        <v>3177</v>
      </c>
    </row>
    <row r="32" spans="1:6">
      <c r="A32" s="18" t="s">
        <v>22</v>
      </c>
      <c r="B32" s="18" t="s">
        <v>119</v>
      </c>
      <c r="C32" s="18" t="s">
        <v>2710</v>
      </c>
      <c r="D32" s="18" t="s">
        <v>2711</v>
      </c>
      <c r="E32" s="22" t="s">
        <v>3163</v>
      </c>
      <c r="F32" s="18" t="s">
        <v>3177</v>
      </c>
    </row>
    <row r="33" spans="1:6">
      <c r="A33" s="19" t="s">
        <v>22</v>
      </c>
      <c r="B33" s="19" t="s">
        <v>119</v>
      </c>
      <c r="C33" s="19" t="s">
        <v>3226</v>
      </c>
      <c r="D33" s="19" t="s">
        <v>3227</v>
      </c>
      <c r="E33" s="23" t="s">
        <v>3163</v>
      </c>
      <c r="F33" s="19" t="s">
        <v>3177</v>
      </c>
    </row>
    <row r="34" spans="1:6">
      <c r="A34" s="18" t="s">
        <v>22</v>
      </c>
      <c r="B34" s="18" t="s">
        <v>119</v>
      </c>
      <c r="C34" s="18" t="s">
        <v>3228</v>
      </c>
      <c r="D34" s="18" t="s">
        <v>3229</v>
      </c>
      <c r="E34" s="22" t="s">
        <v>3163</v>
      </c>
      <c r="F34" s="18" t="s">
        <v>3177</v>
      </c>
    </row>
    <row r="35" spans="1:6" ht="18" customHeight="1">
      <c r="A35" s="19" t="s">
        <v>22</v>
      </c>
      <c r="B35" s="19" t="s">
        <v>119</v>
      </c>
      <c r="C35" s="19" t="s">
        <v>2717</v>
      </c>
      <c r="D35" s="19" t="s">
        <v>2718</v>
      </c>
      <c r="E35" s="23" t="s">
        <v>3163</v>
      </c>
      <c r="F35" s="19" t="s">
        <v>3177</v>
      </c>
    </row>
    <row r="36" spans="1:6">
      <c r="A36" s="18" t="s">
        <v>22</v>
      </c>
      <c r="B36" s="18" t="s">
        <v>105</v>
      </c>
      <c r="C36" s="18" t="s">
        <v>3230</v>
      </c>
      <c r="D36" s="18" t="s">
        <v>3231</v>
      </c>
      <c r="E36" s="22" t="s">
        <v>3164</v>
      </c>
      <c r="F36" s="18" t="s">
        <v>3177</v>
      </c>
    </row>
    <row r="37" spans="1:6">
      <c r="A37" s="19" t="s">
        <v>22</v>
      </c>
      <c r="B37" s="19" t="s">
        <v>124</v>
      </c>
      <c r="C37" s="19" t="s">
        <v>3232</v>
      </c>
      <c r="D37" s="19" t="s">
        <v>3233</v>
      </c>
      <c r="E37" s="23" t="s">
        <v>3163</v>
      </c>
      <c r="F37" s="19" t="s">
        <v>3177</v>
      </c>
    </row>
    <row r="38" spans="1:6">
      <c r="A38" s="18" t="s">
        <v>22</v>
      </c>
      <c r="B38" s="18" t="s">
        <v>124</v>
      </c>
      <c r="C38" s="18" t="s">
        <v>3234</v>
      </c>
      <c r="D38" s="18" t="s">
        <v>3235</v>
      </c>
      <c r="E38" s="22" t="s">
        <v>1546</v>
      </c>
      <c r="F38" s="18" t="s">
        <v>3177</v>
      </c>
    </row>
    <row r="39" spans="1:6">
      <c r="A39" s="19" t="s">
        <v>22</v>
      </c>
      <c r="B39" s="19" t="s">
        <v>122</v>
      </c>
      <c r="C39" s="19" t="s">
        <v>3236</v>
      </c>
      <c r="D39" s="19" t="s">
        <v>3237</v>
      </c>
      <c r="E39" s="23" t="s">
        <v>3163</v>
      </c>
      <c r="F39" s="19" t="s">
        <v>3203</v>
      </c>
    </row>
    <row r="40" spans="1:6">
      <c r="A40" s="18" t="s">
        <v>22</v>
      </c>
      <c r="B40" s="18" t="s">
        <v>102</v>
      </c>
      <c r="C40" s="18" t="s">
        <v>3238</v>
      </c>
      <c r="D40" s="18" t="s">
        <v>3239</v>
      </c>
      <c r="E40" s="22" t="s">
        <v>3164</v>
      </c>
      <c r="F40" s="18" t="s">
        <v>3177</v>
      </c>
    </row>
    <row r="41" spans="1:6">
      <c r="A41" s="19" t="s">
        <v>22</v>
      </c>
      <c r="B41" s="19" t="s">
        <v>121</v>
      </c>
      <c r="C41" s="19" t="s">
        <v>3240</v>
      </c>
      <c r="D41" s="19" t="s">
        <v>3241</v>
      </c>
      <c r="E41" s="23" t="s">
        <v>3165</v>
      </c>
      <c r="F41" s="19" t="s">
        <v>3242</v>
      </c>
    </row>
    <row r="42" spans="1:6">
      <c r="A42" s="18" t="s">
        <v>22</v>
      </c>
      <c r="B42" s="18" t="s">
        <v>110</v>
      </c>
      <c r="C42" s="18" t="s">
        <v>3243</v>
      </c>
      <c r="D42" s="18" t="s">
        <v>3244</v>
      </c>
      <c r="E42" s="22" t="s">
        <v>1546</v>
      </c>
      <c r="F42" s="18" t="s">
        <v>3185</v>
      </c>
    </row>
    <row r="43" spans="1:6" ht="36">
      <c r="A43" s="19" t="s">
        <v>22</v>
      </c>
      <c r="B43" s="19" t="s">
        <v>110</v>
      </c>
      <c r="C43" s="19" t="s">
        <v>2948</v>
      </c>
      <c r="D43" s="19" t="s">
        <v>2949</v>
      </c>
      <c r="E43" s="23" t="s">
        <v>3245</v>
      </c>
      <c r="F43" s="19" t="s">
        <v>3246</v>
      </c>
    </row>
    <row r="44" spans="1:6">
      <c r="A44" s="18" t="s">
        <v>23</v>
      </c>
      <c r="B44" s="18" t="s">
        <v>104</v>
      </c>
      <c r="C44" s="18" t="s">
        <v>3247</v>
      </c>
      <c r="D44" s="18" t="s">
        <v>3248</v>
      </c>
      <c r="E44" s="22" t="s">
        <v>2952</v>
      </c>
      <c r="F44" s="18" t="s">
        <v>3180</v>
      </c>
    </row>
    <row r="45" spans="1:6">
      <c r="A45" s="19" t="s">
        <v>23</v>
      </c>
      <c r="B45" s="19" t="s">
        <v>123</v>
      </c>
      <c r="C45" s="19" t="s">
        <v>2950</v>
      </c>
      <c r="D45" s="19" t="s">
        <v>2951</v>
      </c>
      <c r="E45" s="23" t="s">
        <v>3249</v>
      </c>
      <c r="F45" s="19" t="s">
        <v>3250</v>
      </c>
    </row>
    <row r="46" spans="1:6">
      <c r="A46" s="18" t="s">
        <v>23</v>
      </c>
      <c r="B46" s="18" t="s">
        <v>116</v>
      </c>
      <c r="C46" s="18" t="s">
        <v>3251</v>
      </c>
      <c r="D46" s="18" t="s">
        <v>3252</v>
      </c>
      <c r="E46" s="22" t="s">
        <v>2719</v>
      </c>
      <c r="F46" s="18" t="s">
        <v>3253</v>
      </c>
    </row>
    <row r="47" spans="1:6">
      <c r="A47" s="19" t="s">
        <v>23</v>
      </c>
      <c r="B47" s="19" t="s">
        <v>117</v>
      </c>
      <c r="C47" s="19" t="s">
        <v>3254</v>
      </c>
      <c r="D47" s="19" t="s">
        <v>3255</v>
      </c>
      <c r="E47" s="23" t="s">
        <v>2952</v>
      </c>
      <c r="F47" s="19" t="s">
        <v>3180</v>
      </c>
    </row>
    <row r="48" spans="1:6">
      <c r="A48" s="18" t="s">
        <v>23</v>
      </c>
      <c r="B48" s="18" t="s">
        <v>111</v>
      </c>
      <c r="C48" s="18" t="s">
        <v>3256</v>
      </c>
      <c r="D48" s="18" t="s">
        <v>3257</v>
      </c>
      <c r="E48" s="22" t="s">
        <v>3163</v>
      </c>
      <c r="F48" s="18" t="s">
        <v>3177</v>
      </c>
    </row>
    <row r="49" spans="1:6">
      <c r="A49" s="19" t="s">
        <v>23</v>
      </c>
      <c r="B49" s="19" t="s">
        <v>111</v>
      </c>
      <c r="C49" s="19" t="s">
        <v>3258</v>
      </c>
      <c r="D49" s="19" t="s">
        <v>3259</v>
      </c>
      <c r="E49" s="23" t="s">
        <v>2160</v>
      </c>
      <c r="F49" s="19" t="s">
        <v>3185</v>
      </c>
    </row>
    <row r="50" spans="1:6">
      <c r="A50" s="18" t="s">
        <v>23</v>
      </c>
      <c r="B50" s="18" t="s">
        <v>128</v>
      </c>
      <c r="C50" s="18" t="s">
        <v>3260</v>
      </c>
      <c r="D50" s="18" t="s">
        <v>3261</v>
      </c>
      <c r="E50" s="22" t="s">
        <v>2160</v>
      </c>
      <c r="F50" s="18" t="s">
        <v>3177</v>
      </c>
    </row>
    <row r="51" spans="1:6">
      <c r="A51" s="19" t="s">
        <v>23</v>
      </c>
      <c r="B51" s="19" t="s">
        <v>121</v>
      </c>
      <c r="C51" s="19" t="s">
        <v>3262</v>
      </c>
      <c r="D51" s="19" t="s">
        <v>3263</v>
      </c>
      <c r="E51" s="23" t="s">
        <v>3264</v>
      </c>
      <c r="F51" s="19" t="s">
        <v>3242</v>
      </c>
    </row>
    <row r="52" spans="1:6">
      <c r="A52" s="18" t="s">
        <v>23</v>
      </c>
      <c r="B52" s="18" t="s">
        <v>110</v>
      </c>
      <c r="C52" s="18" t="s">
        <v>3265</v>
      </c>
      <c r="D52" s="18" t="s">
        <v>3266</v>
      </c>
      <c r="E52" s="22" t="s">
        <v>3267</v>
      </c>
      <c r="F52" s="18" t="s">
        <v>3203</v>
      </c>
    </row>
  </sheetData>
  <conditionalFormatting sqref="A9:A23">
    <cfRule type="dataBar" priority="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28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A31 A29 A33 A35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{B645D8CF-6881-4A26-BAE6-6C2C48A1279C}</x14:id>
        </ext>
      </extLst>
    </cfRule>
  </conditionalFormatting>
  <conditionalFormatting sqref="B29:D29 B31:D31 B33:D33 B35:D35 F29:F35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{27053859-9A59-4374-91C3-EBEC89F3D22F}</x14:id>
        </ext>
      </extLst>
    </cfRule>
  </conditionalFormatting>
  <conditionalFormatting sqref="E31 E29 E33 E35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{2BAF9160-8DD9-4198-881F-035635C9EBFA}</x14:id>
        </ext>
      </extLst>
    </cfRule>
  </conditionalFormatting>
  <conditionalFormatting sqref="A32 A30 A34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{3998B8B0-475A-4CB8-80FD-1D8CBC48A47C}</x14:id>
        </ext>
      </extLst>
    </cfRule>
  </conditionalFormatting>
  <conditionalFormatting sqref="B30:D30 B32:D32 B34:D34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{8FAADF54-80BE-4616-B782-F7E92735B7F0}</x14:id>
        </ext>
      </extLst>
    </cfRule>
  </conditionalFormatting>
  <conditionalFormatting sqref="E32 E30 E34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{8A820637-B895-4389-B5C0-C7EE631AD107}</x14:id>
        </ext>
      </extLst>
    </cfRule>
  </conditionalFormatting>
  <conditionalFormatting sqref="A37 A39 A41 A43 A45 A47 A49 A5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{B611325A-8F7E-45E6-9B2C-0FB6E05D5A6A}</x14:id>
        </ext>
      </extLst>
    </cfRule>
  </conditionalFormatting>
  <conditionalFormatting sqref="B37:D37 B39:D39 B41:D41 B43:D43 B45:D45 B47:D47 B49:D49 B51:D51 F36:F5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{21E8907A-BFBF-4841-A13A-13B07F3942B9}</x14:id>
        </ext>
      </extLst>
    </cfRule>
  </conditionalFormatting>
  <conditionalFormatting sqref="E37 E39 E41 E43 E45 E47 E49 E51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{6F50B37C-8C15-4D0D-99F4-DA6A59A33DEE}</x14:id>
        </ext>
      </extLst>
    </cfRule>
  </conditionalFormatting>
  <conditionalFormatting sqref="A38 A36 A40 A42 A44 A46 A48 A50 A5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{DED8187E-3520-49DE-9C0F-B60B8C002874}</x14:id>
        </ext>
      </extLst>
    </cfRule>
  </conditionalFormatting>
  <conditionalFormatting sqref="B36:D36 B38:D38 B40:D40 B42:D42 B44:D44 B46:D46 B48:D48 B50:D50 B52:D5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{D5B6E1E0-4FE1-4423-82BD-3CE363363155}</x14:id>
        </ext>
      </extLst>
    </cfRule>
  </conditionalFormatting>
  <conditionalFormatting sqref="E38 E36 E40 E42 E44 E46 E48 E50 E5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{9E4DDE35-9716-4000-A5FC-A7AC61F3BAD5}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B28:D28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</xm:sqref>
        </x14:conditionalFormatting>
        <x14:conditionalFormatting xmlns:xm="http://schemas.microsoft.com/office/excel/2006/main">
          <x14:cfRule type="dataBar" id="{B645D8CF-6881-4A26-BAE6-6C2C48A127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A31 A29 A33 A35</xm:sqref>
        </x14:conditionalFormatting>
        <x14:conditionalFormatting xmlns:xm="http://schemas.microsoft.com/office/excel/2006/main">
          <x14:cfRule type="dataBar" id="{27053859-9A59-4374-91C3-EBEC89F3D2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B29:D29 B31:D31 B33:D33 B35:D35 F29:F35</xm:sqref>
        </x14:conditionalFormatting>
        <x14:conditionalFormatting xmlns:xm="http://schemas.microsoft.com/office/excel/2006/main">
          <x14:cfRule type="dataBar" id="{2BAF9160-8DD9-4198-881F-035635C9EB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E31 E29 E33 E35</xm:sqref>
        </x14:conditionalFormatting>
        <x14:conditionalFormatting xmlns:xm="http://schemas.microsoft.com/office/excel/2006/main">
          <x14:cfRule type="dataBar" id="{3998B8B0-475A-4CB8-80FD-1D8CBC48A4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A32 A30 A34</xm:sqref>
        </x14:conditionalFormatting>
        <x14:conditionalFormatting xmlns:xm="http://schemas.microsoft.com/office/excel/2006/main">
          <x14:cfRule type="dataBar" id="{8FAADF54-80BE-4616-B782-F7E92735B7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B30:D30 B32:D32 B34:D34</xm:sqref>
        </x14:conditionalFormatting>
        <x14:conditionalFormatting xmlns:xm="http://schemas.microsoft.com/office/excel/2006/main">
          <x14:cfRule type="dataBar" id="{8A820637-B895-4389-B5C0-C7EE631AD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E32 E30 E34</xm:sqref>
        </x14:conditionalFormatting>
        <x14:conditionalFormatting xmlns:xm="http://schemas.microsoft.com/office/excel/2006/main">
          <x14:cfRule type="dataBar" id="{B611325A-8F7E-45E6-9B2C-0FB6E05D5A6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 A39 A41 A43 A45 A47 A49 A51</xm:sqref>
        </x14:conditionalFormatting>
        <x14:conditionalFormatting xmlns:xm="http://schemas.microsoft.com/office/excel/2006/main">
          <x14:cfRule type="dataBar" id="{21E8907A-BFBF-4841-A13A-13B07F3942B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B37:D37 B39:D39 B41:D41 B43:D43 B45:D45 B47:D47 B49:D49 B51:D51 F36:F52</xm:sqref>
        </x14:conditionalFormatting>
        <x14:conditionalFormatting xmlns:xm="http://schemas.microsoft.com/office/excel/2006/main">
          <x14:cfRule type="dataBar" id="{6F50B37C-8C15-4D0D-99F4-DA6A59A33D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E37 E39 E41 E43 E45 E47 E49 E51</xm:sqref>
        </x14:conditionalFormatting>
        <x14:conditionalFormatting xmlns:xm="http://schemas.microsoft.com/office/excel/2006/main">
          <x14:cfRule type="dataBar" id="{DED8187E-3520-49DE-9C0F-B60B8C00287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A38 A36 A40 A42 A44 A46 A48 A50 A52</xm:sqref>
        </x14:conditionalFormatting>
        <x14:conditionalFormatting xmlns:xm="http://schemas.microsoft.com/office/excel/2006/main">
          <x14:cfRule type="dataBar" id="{D5B6E1E0-4FE1-4423-82BD-3CE3633631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B36:D36 B38:D38 B40:D40 B42:D42 B44:D44 B46:D46 B48:D48 B50:D50 B52:D52</xm:sqref>
        </x14:conditionalFormatting>
        <x14:conditionalFormatting xmlns:xm="http://schemas.microsoft.com/office/excel/2006/main">
          <x14:cfRule type="dataBar" id="{9E4DDE35-9716-4000-A5FC-A7AC61F3BAD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E38 E36 E40 E42 E44 E46 E48 E50 E52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6"/>
  <sheetViews>
    <sheetView showGridLines="0" rightToLeft="1" zoomScale="90" zoomScaleNormal="90" workbookViewId="0">
      <pane ySplit="1" topLeftCell="A2" activePane="bottomLeft" state="frozen"/>
      <selection pane="bottomLeft" activeCell="I8" sqref="I8"/>
    </sheetView>
  </sheetViews>
  <sheetFormatPr defaultColWidth="9.125" defaultRowHeight="18"/>
  <cols>
    <col min="1" max="1" width="14.25" style="20" bestFit="1" customWidth="1"/>
    <col min="2" max="2" width="27.375" style="20" bestFit="1" customWidth="1"/>
    <col min="3" max="3" width="17.125" style="20" bestFit="1" customWidth="1"/>
    <col min="4" max="4" width="7.875" style="20" bestFit="1" customWidth="1"/>
    <col min="5" max="5" width="48.625" style="20" bestFit="1" customWidth="1"/>
    <col min="6" max="6" width="13" style="20" bestFit="1" customWidth="1"/>
    <col min="7" max="16384" width="9.125" style="17"/>
  </cols>
  <sheetData>
    <row r="1" spans="1:6" ht="18.75">
      <c r="A1" s="649" t="s">
        <v>278</v>
      </c>
      <c r="B1" s="649" t="s">
        <v>271</v>
      </c>
      <c r="C1" s="649" t="s">
        <v>272</v>
      </c>
      <c r="D1" s="649" t="s">
        <v>273</v>
      </c>
      <c r="E1" s="649" t="s">
        <v>274</v>
      </c>
      <c r="F1" s="649" t="s">
        <v>279</v>
      </c>
    </row>
    <row r="2" spans="1:6">
      <c r="A2" s="19" t="s">
        <v>22</v>
      </c>
      <c r="B2" s="19" t="s">
        <v>134</v>
      </c>
      <c r="C2" s="19" t="s">
        <v>281</v>
      </c>
      <c r="D2" s="19" t="s">
        <v>282</v>
      </c>
      <c r="E2" s="19" t="s">
        <v>283</v>
      </c>
      <c r="F2" s="24" t="s">
        <v>284</v>
      </c>
    </row>
    <row r="3" spans="1:6">
      <c r="A3" s="18" t="s">
        <v>22</v>
      </c>
      <c r="B3" s="18" t="s">
        <v>106</v>
      </c>
      <c r="C3" s="18" t="s">
        <v>286</v>
      </c>
      <c r="D3" s="18" t="s">
        <v>287</v>
      </c>
      <c r="E3" s="18" t="s">
        <v>285</v>
      </c>
      <c r="F3" s="25" t="s">
        <v>288</v>
      </c>
    </row>
    <row r="4" spans="1:6">
      <c r="A4" s="19" t="s">
        <v>22</v>
      </c>
      <c r="B4" s="19" t="s">
        <v>115</v>
      </c>
      <c r="C4" s="19" t="s">
        <v>2954</v>
      </c>
      <c r="D4" s="19" t="s">
        <v>2955</v>
      </c>
      <c r="E4" s="19" t="s">
        <v>2559</v>
      </c>
      <c r="F4" s="24" t="s">
        <v>2953</v>
      </c>
    </row>
    <row r="5" spans="1:6">
      <c r="A5" s="18" t="s">
        <v>22</v>
      </c>
      <c r="B5" s="18" t="s">
        <v>115</v>
      </c>
      <c r="C5" s="18" t="s">
        <v>2956</v>
      </c>
      <c r="D5" s="18" t="s">
        <v>2957</v>
      </c>
      <c r="E5" s="18" t="s">
        <v>2559</v>
      </c>
      <c r="F5" s="25" t="s">
        <v>2958</v>
      </c>
    </row>
    <row r="6" spans="1:6">
      <c r="A6" s="19" t="s">
        <v>22</v>
      </c>
      <c r="B6" s="19" t="s">
        <v>117</v>
      </c>
      <c r="C6" s="19" t="s">
        <v>2630</v>
      </c>
      <c r="D6" s="19" t="s">
        <v>2631</v>
      </c>
      <c r="E6" s="19" t="s">
        <v>276</v>
      </c>
      <c r="F6" s="19" t="s">
        <v>2629</v>
      </c>
    </row>
    <row r="7" spans="1:6">
      <c r="A7" s="18" t="s">
        <v>22</v>
      </c>
      <c r="B7" s="18" t="s">
        <v>117</v>
      </c>
      <c r="C7" s="18" t="s">
        <v>2960</v>
      </c>
      <c r="D7" s="18" t="s">
        <v>2961</v>
      </c>
      <c r="E7" s="18" t="s">
        <v>3268</v>
      </c>
      <c r="F7" s="25" t="s">
        <v>2953</v>
      </c>
    </row>
    <row r="8" spans="1:6">
      <c r="A8" s="19" t="s">
        <v>22</v>
      </c>
      <c r="B8" s="19" t="s">
        <v>117</v>
      </c>
      <c r="C8" s="19" t="s">
        <v>2962</v>
      </c>
      <c r="D8" s="19" t="s">
        <v>2963</v>
      </c>
      <c r="E8" s="19" t="s">
        <v>2057</v>
      </c>
      <c r="F8" s="19" t="s">
        <v>2964</v>
      </c>
    </row>
    <row r="9" spans="1:6">
      <c r="A9" s="18" t="s">
        <v>22</v>
      </c>
      <c r="B9" s="18" t="s">
        <v>130</v>
      </c>
      <c r="C9" s="18" t="s">
        <v>3269</v>
      </c>
      <c r="D9" s="18" t="s">
        <v>3270</v>
      </c>
      <c r="E9" s="18" t="s">
        <v>2559</v>
      </c>
      <c r="F9" s="25" t="s">
        <v>2964</v>
      </c>
    </row>
    <row r="10" spans="1:6">
      <c r="A10" s="19" t="s">
        <v>22</v>
      </c>
      <c r="B10" s="19" t="s">
        <v>102</v>
      </c>
      <c r="C10" s="19" t="s">
        <v>2712</v>
      </c>
      <c r="D10" s="19" t="s">
        <v>2713</v>
      </c>
      <c r="E10" s="19" t="s">
        <v>2559</v>
      </c>
      <c r="F10" s="19" t="s">
        <v>2970</v>
      </c>
    </row>
    <row r="11" spans="1:6">
      <c r="A11" s="18" t="s">
        <v>22</v>
      </c>
      <c r="B11" s="18" t="s">
        <v>102</v>
      </c>
      <c r="C11" s="18" t="s">
        <v>2971</v>
      </c>
      <c r="D11" s="18" t="s">
        <v>2972</v>
      </c>
      <c r="E11" s="18" t="s">
        <v>2559</v>
      </c>
      <c r="F11" s="25" t="s">
        <v>2969</v>
      </c>
    </row>
    <row r="12" spans="1:6">
      <c r="A12" s="19" t="s">
        <v>23</v>
      </c>
      <c r="B12" s="19" t="s">
        <v>123</v>
      </c>
      <c r="C12" s="19" t="s">
        <v>2560</v>
      </c>
      <c r="D12" s="19" t="s">
        <v>2561</v>
      </c>
      <c r="E12" s="19" t="s">
        <v>2720</v>
      </c>
      <c r="F12" s="19" t="s">
        <v>2628</v>
      </c>
    </row>
    <row r="13" spans="1:6">
      <c r="A13" s="18" t="s">
        <v>23</v>
      </c>
      <c r="B13" s="18" t="s">
        <v>106</v>
      </c>
      <c r="C13" s="18" t="s">
        <v>1592</v>
      </c>
      <c r="D13" s="18" t="s">
        <v>1591</v>
      </c>
      <c r="E13" s="18" t="s">
        <v>1588</v>
      </c>
      <c r="F13" s="25" t="s">
        <v>1587</v>
      </c>
    </row>
    <row r="14" spans="1:6">
      <c r="A14" s="19" t="s">
        <v>23</v>
      </c>
      <c r="B14" s="19" t="s">
        <v>106</v>
      </c>
      <c r="C14" s="19" t="s">
        <v>3271</v>
      </c>
      <c r="D14" s="19" t="s">
        <v>3272</v>
      </c>
      <c r="E14" s="19" t="s">
        <v>2160</v>
      </c>
      <c r="F14" s="19" t="s">
        <v>2959</v>
      </c>
    </row>
    <row r="15" spans="1:6">
      <c r="A15" s="18" t="s">
        <v>23</v>
      </c>
      <c r="B15" s="18" t="s">
        <v>106</v>
      </c>
      <c r="C15" s="18" t="s">
        <v>1590</v>
      </c>
      <c r="D15" s="18" t="s">
        <v>1589</v>
      </c>
      <c r="E15" s="18" t="s">
        <v>1588</v>
      </c>
      <c r="F15" s="25" t="s">
        <v>1587</v>
      </c>
    </row>
    <row r="16" spans="1:6">
      <c r="A16" s="19" t="s">
        <v>23</v>
      </c>
      <c r="B16" s="19" t="s">
        <v>125</v>
      </c>
      <c r="C16" s="19" t="s">
        <v>2973</v>
      </c>
      <c r="D16" s="19" t="s">
        <v>2974</v>
      </c>
      <c r="E16" s="19" t="s">
        <v>285</v>
      </c>
      <c r="F16" s="1193" t="s">
        <v>2953</v>
      </c>
    </row>
  </sheetData>
  <autoFilter ref="A1:F1"/>
  <conditionalFormatting sqref="A2:D5 F2:F5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conditionalFormatting sqref="A9:D9 A11:D11 A13:D13 A15:D15 F9 F11 F13 F1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{41F57F8B-C01A-4A5F-A85F-053FF2CDCD25}</x14:id>
        </ext>
      </extLst>
    </cfRule>
  </conditionalFormatting>
  <conditionalFormatting sqref="E9 E11 E13 E1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{66462DE2-3886-41AB-800C-3B84A85B6EC9}</x14:id>
        </ext>
      </extLst>
    </cfRule>
  </conditionalFormatting>
  <conditionalFormatting sqref="A10:F10 A12:F12 A14:F14 A16:F1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{886F446C-EEF5-4C8F-8144-6D727DF3D8C7}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  <x14:conditionalFormatting xmlns:xm="http://schemas.microsoft.com/office/excel/2006/main">
          <x14:cfRule type="dataBar" id="{41F57F8B-C01A-4A5F-A85F-053FF2CDCD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A9:D9 A11:D11 A13:D13 A15:D15 F9 F11 F13 F15</xm:sqref>
        </x14:conditionalFormatting>
        <x14:conditionalFormatting xmlns:xm="http://schemas.microsoft.com/office/excel/2006/main">
          <x14:cfRule type="dataBar" id="{66462DE2-3886-41AB-800C-3B84A85B6E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 E11 E13 E15</xm:sqref>
        </x14:conditionalFormatting>
        <x14:conditionalFormatting xmlns:xm="http://schemas.microsoft.com/office/excel/2006/main">
          <x14:cfRule type="dataBar" id="{886F446C-EEF5-4C8F-8144-6D727DF3D8C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A10:F10 A12:F12 A14:F14 A16:F16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D25" sqref="D25"/>
    </sheetView>
  </sheetViews>
  <sheetFormatPr defaultColWidth="9.125" defaultRowHeight="15"/>
  <cols>
    <col min="1" max="1" width="27.25" style="50" customWidth="1"/>
    <col min="2" max="2" width="19" style="50" customWidth="1"/>
    <col min="3" max="3" width="17.875" style="50" customWidth="1"/>
    <col min="4" max="4" width="22.75" style="50" bestFit="1" customWidth="1"/>
    <col min="5" max="16384" width="9.125" style="50"/>
  </cols>
  <sheetData>
    <row r="1" spans="1:4" ht="58.5" customHeight="1">
      <c r="A1" s="654" t="s">
        <v>19</v>
      </c>
      <c r="B1" s="655" t="s">
        <v>2121</v>
      </c>
      <c r="C1" s="655" t="s">
        <v>2120</v>
      </c>
      <c r="D1" s="655" t="s">
        <v>457</v>
      </c>
    </row>
    <row r="2" spans="1:4" ht="24" customHeight="1">
      <c r="A2" s="653" t="s">
        <v>22</v>
      </c>
      <c r="B2" s="659">
        <v>36</v>
      </c>
      <c r="C2" s="660">
        <v>42</v>
      </c>
      <c r="D2" s="661">
        <v>10</v>
      </c>
    </row>
    <row r="3" spans="1:4" ht="24" customHeight="1">
      <c r="A3" s="651" t="s">
        <v>23</v>
      </c>
      <c r="B3" s="662">
        <v>9</v>
      </c>
      <c r="C3" s="662">
        <v>9</v>
      </c>
      <c r="D3" s="663">
        <v>5</v>
      </c>
    </row>
    <row r="4" spans="1:4" ht="24" customHeight="1">
      <c r="A4" s="652" t="s">
        <v>48</v>
      </c>
      <c r="B4" s="664">
        <f>B2+B3</f>
        <v>45</v>
      </c>
      <c r="C4" s="664">
        <f>C2+C3</f>
        <v>51</v>
      </c>
      <c r="D4" s="664">
        <f>D2+D3</f>
        <v>15</v>
      </c>
    </row>
    <row r="5" spans="1:4" ht="24" customHeight="1">
      <c r="A5" s="70"/>
      <c r="B5" s="70"/>
      <c r="C5" s="70"/>
      <c r="D5" s="70"/>
    </row>
    <row r="6" spans="1:4">
      <c r="A6" s="655" t="s">
        <v>456</v>
      </c>
      <c r="B6" s="655" t="s">
        <v>455</v>
      </c>
      <c r="C6" s="655" t="s">
        <v>454</v>
      </c>
      <c r="D6" s="70"/>
    </row>
    <row r="7" spans="1:4">
      <c r="A7" s="656" t="s">
        <v>289</v>
      </c>
      <c r="B7" s="665">
        <f>SUM(B4:C4)</f>
        <v>96</v>
      </c>
      <c r="C7" s="666">
        <f t="shared" ref="C7:C13" si="0">B7/$B$7</f>
        <v>1</v>
      </c>
      <c r="D7" s="70"/>
    </row>
    <row r="8" spans="1:4">
      <c r="A8" s="656" t="s">
        <v>276</v>
      </c>
      <c r="B8" s="667">
        <v>45</v>
      </c>
      <c r="C8" s="666">
        <f t="shared" si="0"/>
        <v>0.46875</v>
      </c>
      <c r="D8" s="70"/>
    </row>
    <row r="9" spans="1:4">
      <c r="A9" s="657" t="s">
        <v>277</v>
      </c>
      <c r="B9" s="667">
        <v>14</v>
      </c>
      <c r="C9" s="666">
        <f t="shared" si="0"/>
        <v>0.14583333333333334</v>
      </c>
      <c r="D9" s="70"/>
    </row>
    <row r="10" spans="1:4">
      <c r="A10" s="657" t="s">
        <v>290</v>
      </c>
      <c r="B10" s="668">
        <v>1</v>
      </c>
      <c r="C10" s="666">
        <f t="shared" si="0"/>
        <v>1.0416666666666666E-2</v>
      </c>
      <c r="D10" s="70"/>
    </row>
    <row r="11" spans="1:4">
      <c r="A11" s="657" t="s">
        <v>291</v>
      </c>
      <c r="B11" s="668">
        <v>22</v>
      </c>
      <c r="C11" s="666">
        <f t="shared" si="0"/>
        <v>0.22916666666666666</v>
      </c>
      <c r="D11" s="70"/>
    </row>
    <row r="12" spans="1:4">
      <c r="A12" s="657" t="s">
        <v>292</v>
      </c>
      <c r="B12" s="668">
        <v>12</v>
      </c>
      <c r="C12" s="666">
        <f t="shared" si="0"/>
        <v>0.125</v>
      </c>
      <c r="D12" s="70"/>
    </row>
    <row r="13" spans="1:4">
      <c r="A13" s="658" t="s">
        <v>112</v>
      </c>
      <c r="B13" s="669">
        <v>2</v>
      </c>
      <c r="C13" s="670">
        <f t="shared" si="0"/>
        <v>2.0833333333333332E-2</v>
      </c>
      <c r="D13" s="70"/>
    </row>
    <row r="15" spans="1:4">
      <c r="A15" s="1384" t="s">
        <v>2013</v>
      </c>
      <c r="B15" s="1384"/>
      <c r="C15" s="1384"/>
    </row>
    <row r="16" spans="1:4">
      <c r="A16" s="672" t="s">
        <v>456</v>
      </c>
      <c r="B16" s="672" t="s">
        <v>455</v>
      </c>
      <c r="C16" s="672" t="s">
        <v>454</v>
      </c>
    </row>
    <row r="17" spans="1:3">
      <c r="A17" s="674" t="s">
        <v>276</v>
      </c>
      <c r="B17" s="675">
        <v>45</v>
      </c>
      <c r="C17" s="671">
        <v>0.46875</v>
      </c>
    </row>
    <row r="18" spans="1:3">
      <c r="A18" s="674" t="s">
        <v>291</v>
      </c>
      <c r="B18" s="675">
        <v>22</v>
      </c>
      <c r="C18" s="671">
        <v>0.22916666666666666</v>
      </c>
    </row>
    <row r="19" spans="1:3">
      <c r="A19" s="674" t="s">
        <v>277</v>
      </c>
      <c r="B19" s="675">
        <v>14</v>
      </c>
      <c r="C19" s="671">
        <v>0.14583333333333334</v>
      </c>
    </row>
    <row r="20" spans="1:3">
      <c r="A20" s="674" t="s">
        <v>292</v>
      </c>
      <c r="B20" s="892">
        <v>12</v>
      </c>
      <c r="C20" s="671">
        <v>0.125</v>
      </c>
    </row>
    <row r="21" spans="1:3">
      <c r="A21" s="673" t="s">
        <v>112</v>
      </c>
      <c r="B21" s="662">
        <v>2</v>
      </c>
      <c r="C21" s="671">
        <v>2.0833333333333332E-2</v>
      </c>
    </row>
    <row r="22" spans="1:3">
      <c r="A22" s="674" t="s">
        <v>290</v>
      </c>
      <c r="B22" s="675">
        <v>1</v>
      </c>
      <c r="C22" s="671">
        <v>1.0416666666666666E-2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AN37"/>
  <sheetViews>
    <sheetView rightToLeft="1" topLeftCell="A4" zoomScaleNormal="100" workbookViewId="0">
      <selection activeCell="E27" sqref="E27"/>
    </sheetView>
  </sheetViews>
  <sheetFormatPr defaultColWidth="9.125" defaultRowHeight="21" customHeight="1"/>
  <cols>
    <col min="1" max="1" width="12" style="29" customWidth="1"/>
    <col min="2" max="2" width="18.625" style="29" customWidth="1"/>
    <col min="3" max="3" width="9.875" style="29" customWidth="1"/>
    <col min="4" max="4" width="10.125" style="29" customWidth="1"/>
    <col min="5" max="5" width="10.625" style="29" bestFit="1" customWidth="1"/>
    <col min="6" max="6" width="9.375" style="29" customWidth="1"/>
    <col min="7" max="7" width="9.25" style="29" customWidth="1"/>
    <col min="8" max="8" width="9" style="29" customWidth="1"/>
    <col min="9" max="9" width="8.875" style="29" customWidth="1"/>
    <col min="10" max="10" width="9.625" style="29" customWidth="1"/>
    <col min="11" max="11" width="10.25" style="29" customWidth="1"/>
    <col min="12" max="12" width="9.25" style="29" customWidth="1"/>
    <col min="13" max="13" width="9.75" style="29" customWidth="1"/>
    <col min="14" max="14" width="9.25" style="29" customWidth="1"/>
    <col min="15" max="15" width="10.25" style="29" customWidth="1"/>
    <col min="16" max="18" width="9.625" style="29" customWidth="1"/>
    <col min="19" max="22" width="9.125" style="29"/>
    <col min="23" max="40" width="9.375" style="29" customWidth="1"/>
    <col min="41" max="16384" width="9.125" style="29"/>
  </cols>
  <sheetData>
    <row r="1" spans="1:40" ht="18.75" customHeight="1" thickBot="1">
      <c r="A1" s="77"/>
      <c r="B1" s="77"/>
      <c r="C1" s="913" t="s">
        <v>1</v>
      </c>
      <c r="D1" s="913" t="s">
        <v>201</v>
      </c>
      <c r="E1" s="913" t="s">
        <v>3</v>
      </c>
      <c r="F1" s="913" t="s">
        <v>200</v>
      </c>
      <c r="G1" s="913" t="s">
        <v>5</v>
      </c>
      <c r="H1" s="913" t="s">
        <v>199</v>
      </c>
      <c r="I1" s="913" t="s">
        <v>7</v>
      </c>
      <c r="J1" s="913" t="s">
        <v>8</v>
      </c>
      <c r="K1" s="913" t="s">
        <v>9</v>
      </c>
      <c r="L1" s="913" t="s">
        <v>197</v>
      </c>
      <c r="M1" s="913" t="s">
        <v>11</v>
      </c>
      <c r="N1" s="913" t="s">
        <v>12</v>
      </c>
      <c r="O1" s="913" t="s">
        <v>49</v>
      </c>
      <c r="P1" s="913" t="s">
        <v>198</v>
      </c>
      <c r="Q1" s="913" t="s">
        <v>1407</v>
      </c>
      <c r="R1" s="913" t="s">
        <v>1436</v>
      </c>
      <c r="S1" s="913" t="s">
        <v>1480</v>
      </c>
      <c r="T1" s="913" t="s">
        <v>1536</v>
      </c>
      <c r="U1" s="913" t="s">
        <v>1566</v>
      </c>
      <c r="V1" s="913" t="s">
        <v>1343</v>
      </c>
      <c r="W1" s="913" t="s">
        <v>1642</v>
      </c>
      <c r="X1" s="913" t="s">
        <v>1750</v>
      </c>
      <c r="Y1" s="913" t="s">
        <v>1345</v>
      </c>
      <c r="Z1" s="913" t="s">
        <v>1841</v>
      </c>
      <c r="AA1" s="913" t="s">
        <v>1864</v>
      </c>
      <c r="AB1" s="913" t="s">
        <v>1951</v>
      </c>
      <c r="AC1" s="913" t="s">
        <v>2059</v>
      </c>
      <c r="AD1" s="913" t="s">
        <v>2124</v>
      </c>
      <c r="AE1" s="913" t="s">
        <v>2165</v>
      </c>
      <c r="AF1" s="913" t="s">
        <v>2242</v>
      </c>
      <c r="AG1" s="913" t="s">
        <v>2291</v>
      </c>
      <c r="AH1" s="913" t="s">
        <v>2351</v>
      </c>
      <c r="AI1" s="913" t="s">
        <v>2406</v>
      </c>
      <c r="AJ1" s="913" t="s">
        <v>2456</v>
      </c>
      <c r="AK1" s="913" t="s">
        <v>2567</v>
      </c>
      <c r="AL1" s="913" t="s">
        <v>1341</v>
      </c>
      <c r="AM1" s="913" t="s">
        <v>2894</v>
      </c>
      <c r="AN1" s="913" t="s">
        <v>3051</v>
      </c>
    </row>
    <row r="2" spans="1:40" ht="26.25" customHeight="1" thickTop="1">
      <c r="A2" s="500" t="s">
        <v>19</v>
      </c>
      <c r="B2" s="500" t="s">
        <v>20</v>
      </c>
      <c r="C2" s="1176" t="s">
        <v>21</v>
      </c>
      <c r="D2" s="1176" t="s">
        <v>21</v>
      </c>
      <c r="E2" s="1176" t="s">
        <v>21</v>
      </c>
      <c r="F2" s="1176" t="s">
        <v>21</v>
      </c>
      <c r="G2" s="1176" t="s">
        <v>21</v>
      </c>
      <c r="H2" s="1176" t="s">
        <v>21</v>
      </c>
      <c r="I2" s="1176" t="s">
        <v>21</v>
      </c>
      <c r="J2" s="1176" t="s">
        <v>21</v>
      </c>
      <c r="K2" s="1176" t="s">
        <v>21</v>
      </c>
      <c r="L2" s="1176" t="s">
        <v>21</v>
      </c>
      <c r="M2" s="1176" t="s">
        <v>21</v>
      </c>
      <c r="N2" s="1176" t="s">
        <v>21</v>
      </c>
      <c r="O2" s="1176" t="s">
        <v>21</v>
      </c>
      <c r="P2" s="1176" t="s">
        <v>21</v>
      </c>
      <c r="Q2" s="1176" t="s">
        <v>21</v>
      </c>
      <c r="R2" s="1176" t="s">
        <v>21</v>
      </c>
      <c r="S2" s="1176" t="s">
        <v>21</v>
      </c>
      <c r="T2" s="1176" t="s">
        <v>21</v>
      </c>
      <c r="U2" s="1176" t="s">
        <v>21</v>
      </c>
      <c r="V2" s="1176" t="s">
        <v>21</v>
      </c>
      <c r="W2" s="1176" t="s">
        <v>21</v>
      </c>
      <c r="X2" s="1176" t="s">
        <v>21</v>
      </c>
      <c r="Y2" s="1176" t="s">
        <v>21</v>
      </c>
      <c r="Z2" s="1176" t="s">
        <v>21</v>
      </c>
      <c r="AA2" s="1176" t="s">
        <v>21</v>
      </c>
      <c r="AB2" s="1176" t="s">
        <v>21</v>
      </c>
      <c r="AC2" s="1176" t="s">
        <v>21</v>
      </c>
      <c r="AD2" s="1176" t="s">
        <v>21</v>
      </c>
      <c r="AE2" s="1176" t="s">
        <v>21</v>
      </c>
      <c r="AF2" s="1176" t="s">
        <v>21</v>
      </c>
      <c r="AG2" s="1176" t="s">
        <v>21</v>
      </c>
      <c r="AH2" s="1176" t="s">
        <v>21</v>
      </c>
      <c r="AI2" s="1176" t="s">
        <v>21</v>
      </c>
      <c r="AJ2" s="1176" t="s">
        <v>21</v>
      </c>
      <c r="AK2" s="1176" t="s">
        <v>21</v>
      </c>
      <c r="AL2" s="1176" t="s">
        <v>21</v>
      </c>
      <c r="AM2" s="1176" t="s">
        <v>21</v>
      </c>
      <c r="AN2" s="1191" t="s">
        <v>21</v>
      </c>
    </row>
    <row r="3" spans="1:40" ht="17.25" customHeight="1">
      <c r="A3" s="1220" t="s">
        <v>22</v>
      </c>
      <c r="B3" s="500" t="s">
        <v>24</v>
      </c>
      <c r="C3" s="90">
        <v>4292.6508199999998</v>
      </c>
      <c r="D3" s="90">
        <v>4271.5053200000002</v>
      </c>
      <c r="E3" s="90">
        <v>4238.6443099999997</v>
      </c>
      <c r="F3" s="90">
        <v>5327.9710999999998</v>
      </c>
      <c r="G3" s="90">
        <v>5183.5369899999996</v>
      </c>
      <c r="H3" s="90">
        <v>6801.3975499999997</v>
      </c>
      <c r="I3" s="90">
        <v>7666.98909</v>
      </c>
      <c r="J3" s="90">
        <v>9420.3474399999996</v>
      </c>
      <c r="K3" s="90">
        <v>8781.8461599999991</v>
      </c>
      <c r="L3" s="90">
        <v>7595.8284700000004</v>
      </c>
      <c r="M3" s="90">
        <v>8038.5159199999998</v>
      </c>
      <c r="N3" s="90">
        <v>7631.7402099999999</v>
      </c>
      <c r="O3" s="90">
        <v>8984.9862300000004</v>
      </c>
      <c r="P3" s="90">
        <v>10089.9128</v>
      </c>
      <c r="Q3" s="90">
        <v>10062.026900000001</v>
      </c>
      <c r="R3" s="90">
        <v>10729.5906</v>
      </c>
      <c r="S3" s="90">
        <v>11508.356900000001</v>
      </c>
      <c r="T3" s="90">
        <v>11437.399100000001</v>
      </c>
      <c r="U3" s="90">
        <v>12878.065500000001</v>
      </c>
      <c r="V3" s="90">
        <v>13641.2307</v>
      </c>
      <c r="W3" s="90">
        <v>13117.873</v>
      </c>
      <c r="X3" s="90">
        <v>14835.0236</v>
      </c>
      <c r="Y3" s="90">
        <v>17353.607899999999</v>
      </c>
      <c r="Z3" s="90">
        <v>19695.6391</v>
      </c>
      <c r="AA3" s="90">
        <v>20292.9493</v>
      </c>
      <c r="AB3" s="90">
        <v>27260.916099999999</v>
      </c>
      <c r="AC3" s="90">
        <v>40479.582999999999</v>
      </c>
      <c r="AD3" s="90">
        <v>59106.151899999997</v>
      </c>
      <c r="AE3" s="90">
        <v>95585.248000000007</v>
      </c>
      <c r="AF3" s="90">
        <v>87170.376799999998</v>
      </c>
      <c r="AG3" s="90">
        <v>85136.308999999994</v>
      </c>
      <c r="AH3" s="90">
        <v>70521.127500000002</v>
      </c>
      <c r="AI3" s="90">
        <v>69300.532900000006</v>
      </c>
      <c r="AJ3" s="90">
        <v>74499.736199999999</v>
      </c>
      <c r="AK3" s="90">
        <v>53895.719599999997</v>
      </c>
      <c r="AL3" s="90">
        <v>62615.311399999999</v>
      </c>
      <c r="AM3" s="90">
        <v>68551.884600000005</v>
      </c>
      <c r="AN3" s="90">
        <v>61461.798600000002</v>
      </c>
    </row>
    <row r="4" spans="1:40" ht="17.25" customHeight="1">
      <c r="A4" s="1221"/>
      <c r="B4" s="500" t="s">
        <v>25</v>
      </c>
      <c r="C4" s="90">
        <v>86081.770199999999</v>
      </c>
      <c r="D4" s="90">
        <v>85551.720100000006</v>
      </c>
      <c r="E4" s="90">
        <v>85372.268100000001</v>
      </c>
      <c r="F4" s="90">
        <v>98476.154200000004</v>
      </c>
      <c r="G4" s="90">
        <v>98388.611099999995</v>
      </c>
      <c r="H4" s="90">
        <v>125760.16800000001</v>
      </c>
      <c r="I4" s="90">
        <v>146264.02100000001</v>
      </c>
      <c r="J4" s="90">
        <v>171782.35200000001</v>
      </c>
      <c r="K4" s="90">
        <v>159802.747</v>
      </c>
      <c r="L4" s="90">
        <v>141205.76000000001</v>
      </c>
      <c r="M4" s="90">
        <v>148227.45600000001</v>
      </c>
      <c r="N4" s="90">
        <v>141112.633</v>
      </c>
      <c r="O4" s="90">
        <v>161030.94699999999</v>
      </c>
      <c r="P4" s="90">
        <v>184182.52299999999</v>
      </c>
      <c r="Q4" s="90">
        <v>192759.57699999999</v>
      </c>
      <c r="R4" s="90">
        <v>209497.04500000001</v>
      </c>
      <c r="S4" s="90">
        <v>227165.62899999999</v>
      </c>
      <c r="T4" s="90">
        <v>238561.00899999999</v>
      </c>
      <c r="U4" s="90">
        <v>270769.11300000001</v>
      </c>
      <c r="V4" s="90">
        <v>275883.66800000001</v>
      </c>
      <c r="W4" s="90">
        <v>273210.48200000002</v>
      </c>
      <c r="X4" s="90">
        <v>316589.77500000002</v>
      </c>
      <c r="Y4" s="90">
        <v>367714.848</v>
      </c>
      <c r="Z4" s="90">
        <v>429635.09299999999</v>
      </c>
      <c r="AA4" s="90">
        <v>458032.47700000001</v>
      </c>
      <c r="AB4" s="90">
        <v>610701.24</v>
      </c>
      <c r="AC4" s="90">
        <v>864067.71400000004</v>
      </c>
      <c r="AD4" s="90">
        <v>1109531.6299999999</v>
      </c>
      <c r="AE4" s="90">
        <v>1703596.75</v>
      </c>
      <c r="AF4" s="90">
        <v>1547461.43</v>
      </c>
      <c r="AG4" s="90">
        <v>1415023.92</v>
      </c>
      <c r="AH4" s="90">
        <v>1242942.95</v>
      </c>
      <c r="AI4" s="90">
        <v>1185159.1000000001</v>
      </c>
      <c r="AJ4" s="90">
        <v>1264531.71</v>
      </c>
      <c r="AK4" s="90">
        <v>993725.848</v>
      </c>
      <c r="AL4" s="90">
        <v>1082084.44</v>
      </c>
      <c r="AM4" s="90">
        <v>1154292.6200000001</v>
      </c>
      <c r="AN4" s="90">
        <v>1068664.1499999999</v>
      </c>
    </row>
    <row r="5" spans="1:40" ht="17.25" customHeight="1">
      <c r="A5" s="1221"/>
      <c r="B5" s="500" t="s">
        <v>26</v>
      </c>
      <c r="C5" s="90">
        <v>12854.6999</v>
      </c>
      <c r="D5" s="90">
        <v>12443.6412</v>
      </c>
      <c r="E5" s="90">
        <v>12713.923500000001</v>
      </c>
      <c r="F5" s="90">
        <v>13413.7153</v>
      </c>
      <c r="G5" s="90">
        <v>13066.59</v>
      </c>
      <c r="H5" s="90">
        <v>14190.0818</v>
      </c>
      <c r="I5" s="90">
        <v>19740.047600000002</v>
      </c>
      <c r="J5" s="90">
        <v>20435.253499999999</v>
      </c>
      <c r="K5" s="90">
        <v>19853.051200000002</v>
      </c>
      <c r="L5" s="90">
        <v>18759.8037</v>
      </c>
      <c r="M5" s="90">
        <v>20632.131600000001</v>
      </c>
      <c r="N5" s="90">
        <v>20863.252100000002</v>
      </c>
      <c r="O5" s="90">
        <v>23012.071800000002</v>
      </c>
      <c r="P5" s="90">
        <v>28325.492600000001</v>
      </c>
      <c r="Q5" s="90">
        <v>32920.703399999999</v>
      </c>
      <c r="R5" s="90">
        <v>38496.313199999997</v>
      </c>
      <c r="S5" s="90">
        <v>40644.124400000001</v>
      </c>
      <c r="T5" s="90">
        <v>48339.8465</v>
      </c>
      <c r="U5" s="90">
        <v>58808.279000000002</v>
      </c>
      <c r="V5" s="90">
        <v>54848.3105</v>
      </c>
      <c r="W5" s="90">
        <v>58684.501499999998</v>
      </c>
      <c r="X5" s="90">
        <v>74726.587499999994</v>
      </c>
      <c r="Y5" s="90">
        <v>85455.527000000002</v>
      </c>
      <c r="Z5" s="90">
        <v>103706.833</v>
      </c>
      <c r="AA5" s="90">
        <v>117812.573</v>
      </c>
      <c r="AB5" s="90">
        <v>158319.42000000001</v>
      </c>
      <c r="AC5" s="90">
        <v>213223.33199999999</v>
      </c>
      <c r="AD5" s="90">
        <v>270251.79800000001</v>
      </c>
      <c r="AE5" s="90">
        <v>333400.77500000002</v>
      </c>
      <c r="AF5" s="90">
        <v>316106.25199999998</v>
      </c>
      <c r="AG5" s="90">
        <v>272587.478</v>
      </c>
      <c r="AH5" s="90">
        <v>258026.264</v>
      </c>
      <c r="AI5" s="90">
        <v>249702.33100000001</v>
      </c>
      <c r="AJ5" s="90">
        <v>293145.45400000003</v>
      </c>
      <c r="AK5" s="90">
        <v>281507.81800000003</v>
      </c>
      <c r="AL5" s="90">
        <v>286930.65999999997</v>
      </c>
      <c r="AM5" s="90">
        <v>286533.505</v>
      </c>
      <c r="AN5" s="90">
        <v>281018.05699999997</v>
      </c>
    </row>
    <row r="6" spans="1:40" ht="17.25" customHeight="1">
      <c r="A6" s="1221"/>
      <c r="B6" s="500" t="s">
        <v>27</v>
      </c>
      <c r="C6" s="90">
        <v>30533.6188</v>
      </c>
      <c r="D6" s="90">
        <v>30279.281900000002</v>
      </c>
      <c r="E6" s="90">
        <v>29677.914100000002</v>
      </c>
      <c r="F6" s="90">
        <v>33290.870000000003</v>
      </c>
      <c r="G6" s="90">
        <v>31930.2107</v>
      </c>
      <c r="H6" s="90">
        <v>40140.760799999996</v>
      </c>
      <c r="I6" s="90">
        <v>46920.139799999997</v>
      </c>
      <c r="J6" s="90">
        <v>54695.414299999997</v>
      </c>
      <c r="K6" s="90">
        <v>51171.512199999997</v>
      </c>
      <c r="L6" s="90">
        <v>45372.606699999997</v>
      </c>
      <c r="M6" s="90">
        <v>47999.583899999998</v>
      </c>
      <c r="N6" s="90">
        <v>45589.952100000002</v>
      </c>
      <c r="O6" s="90">
        <v>51522.765399999997</v>
      </c>
      <c r="P6" s="90">
        <v>58900.006600000001</v>
      </c>
      <c r="Q6" s="90">
        <v>61643.066800000001</v>
      </c>
      <c r="R6" s="90">
        <v>66450.537100000001</v>
      </c>
      <c r="S6" s="90">
        <v>68698.239000000001</v>
      </c>
      <c r="T6" s="90">
        <v>71894.621899999998</v>
      </c>
      <c r="U6" s="90">
        <v>81196.890400000004</v>
      </c>
      <c r="V6" s="90">
        <v>82607.062399999995</v>
      </c>
      <c r="W6" s="90">
        <v>81709.298699999999</v>
      </c>
      <c r="X6" s="90">
        <v>94715.743900000001</v>
      </c>
      <c r="Y6" s="90">
        <v>109369.424</v>
      </c>
      <c r="Z6" s="90">
        <v>127714.24099999999</v>
      </c>
      <c r="AA6" s="90">
        <v>136699.09400000001</v>
      </c>
      <c r="AB6" s="90">
        <v>183856.23300000001</v>
      </c>
      <c r="AC6" s="90">
        <v>262199.364</v>
      </c>
      <c r="AD6" s="90">
        <v>336879.59100000001</v>
      </c>
      <c r="AE6" s="90">
        <v>504204.65500000003</v>
      </c>
      <c r="AF6" s="90">
        <v>461464.04499999998</v>
      </c>
      <c r="AG6" s="90">
        <v>418350.84600000002</v>
      </c>
      <c r="AH6" s="90">
        <v>369380.41600000003</v>
      </c>
      <c r="AI6" s="90">
        <v>351828.35499999998</v>
      </c>
      <c r="AJ6" s="90">
        <v>376064.82799999998</v>
      </c>
      <c r="AK6" s="90">
        <v>300298.00599999999</v>
      </c>
      <c r="AL6" s="90">
        <v>323138.25199999998</v>
      </c>
      <c r="AM6" s="90">
        <v>340492.049</v>
      </c>
      <c r="AN6" s="90">
        <v>317306.90000000002</v>
      </c>
    </row>
    <row r="7" spans="1:40" ht="17.25" customHeight="1">
      <c r="A7" s="1221"/>
      <c r="B7" s="500" t="s">
        <v>28</v>
      </c>
      <c r="C7" s="90">
        <v>17271.356500000002</v>
      </c>
      <c r="D7" s="90">
        <v>16734.8406</v>
      </c>
      <c r="E7" s="90">
        <v>17296.1227</v>
      </c>
      <c r="F7" s="90">
        <v>18519.798599999998</v>
      </c>
      <c r="G7" s="90">
        <v>18438.546600000001</v>
      </c>
      <c r="H7" s="90">
        <v>20050.939600000002</v>
      </c>
      <c r="I7" s="90">
        <v>27930.500800000002</v>
      </c>
      <c r="J7" s="90">
        <v>28941.569299999999</v>
      </c>
      <c r="K7" s="90">
        <v>28164.798699999999</v>
      </c>
      <c r="L7" s="90">
        <v>26636.888800000001</v>
      </c>
      <c r="M7" s="90">
        <v>29335.092799999999</v>
      </c>
      <c r="N7" s="90">
        <v>29756.403399999999</v>
      </c>
      <c r="O7" s="90">
        <v>32968.792800000003</v>
      </c>
      <c r="P7" s="90">
        <v>40652.693800000001</v>
      </c>
      <c r="Q7" s="90">
        <v>47534.928399999997</v>
      </c>
      <c r="R7" s="90">
        <v>56261.366399999999</v>
      </c>
      <c r="S7" s="90">
        <v>60369.227800000001</v>
      </c>
      <c r="T7" s="90">
        <v>72125.413700000005</v>
      </c>
      <c r="U7" s="90">
        <v>87852.430099999998</v>
      </c>
      <c r="V7" s="90">
        <v>81993.450500000006</v>
      </c>
      <c r="W7" s="90">
        <v>87779.533299999996</v>
      </c>
      <c r="X7" s="90">
        <v>111891.461</v>
      </c>
      <c r="Y7" s="90">
        <v>128090.992</v>
      </c>
      <c r="Z7" s="90">
        <v>155685.06400000001</v>
      </c>
      <c r="AA7" s="90">
        <v>177080.4</v>
      </c>
      <c r="AB7" s="90">
        <v>238107.38</v>
      </c>
      <c r="AC7" s="90">
        <v>322025.44900000002</v>
      </c>
      <c r="AD7" s="90">
        <v>409243.18</v>
      </c>
      <c r="AE7" s="90">
        <v>507609.63799999998</v>
      </c>
      <c r="AF7" s="90">
        <v>481797.326</v>
      </c>
      <c r="AG7" s="90">
        <v>415907.495</v>
      </c>
      <c r="AH7" s="90">
        <v>393880.75300000003</v>
      </c>
      <c r="AI7" s="90">
        <v>381274.88299999997</v>
      </c>
      <c r="AJ7" s="90">
        <v>447838.69500000001</v>
      </c>
      <c r="AK7" s="90">
        <v>430423.74800000002</v>
      </c>
      <c r="AL7" s="90">
        <v>438957.82500000001</v>
      </c>
      <c r="AM7" s="90">
        <v>439801.90399999998</v>
      </c>
      <c r="AN7" s="90">
        <v>431683.973</v>
      </c>
    </row>
    <row r="8" spans="1:40" ht="17.25" customHeight="1">
      <c r="A8" s="1221"/>
      <c r="B8" s="500" t="s">
        <v>45</v>
      </c>
      <c r="C8" s="90">
        <v>96289.987200000003</v>
      </c>
      <c r="D8" s="90">
        <v>95523.894499999995</v>
      </c>
      <c r="E8" s="90">
        <v>95227.471099999995</v>
      </c>
      <c r="F8" s="90">
        <v>108872.856</v>
      </c>
      <c r="G8" s="90">
        <v>108830.777</v>
      </c>
      <c r="H8" s="90">
        <v>136910.603</v>
      </c>
      <c r="I8" s="90">
        <v>160538.23000000001</v>
      </c>
      <c r="J8" s="90">
        <v>187778.921</v>
      </c>
      <c r="K8" s="90">
        <v>175713.14499999999</v>
      </c>
      <c r="L8" s="90">
        <v>156083.147</v>
      </c>
      <c r="M8" s="90">
        <v>165575.09599999999</v>
      </c>
      <c r="N8" s="90">
        <v>157387.48800000001</v>
      </c>
      <c r="O8" s="90">
        <v>178659.04699999999</v>
      </c>
      <c r="P8" s="90">
        <v>204375.30300000001</v>
      </c>
      <c r="Q8" s="90">
        <v>215091.614</v>
      </c>
      <c r="R8" s="90">
        <v>234879.41099999999</v>
      </c>
      <c r="S8" s="90">
        <v>253056.791</v>
      </c>
      <c r="T8" s="90">
        <v>266127.20699999999</v>
      </c>
      <c r="U8" s="90">
        <v>302103.54800000001</v>
      </c>
      <c r="V8" s="90">
        <v>308314.88</v>
      </c>
      <c r="W8" s="90">
        <v>304997.00400000002</v>
      </c>
      <c r="X8" s="90">
        <v>353996.72100000002</v>
      </c>
      <c r="Y8" s="90">
        <v>409807.77100000001</v>
      </c>
      <c r="Z8" s="90">
        <v>478755.66399999999</v>
      </c>
      <c r="AA8" s="90">
        <v>512900.47200000001</v>
      </c>
      <c r="AB8" s="90">
        <v>690036.94700000004</v>
      </c>
      <c r="AC8" s="90">
        <v>986759.20200000005</v>
      </c>
      <c r="AD8" s="90">
        <v>1270627.1100000001</v>
      </c>
      <c r="AE8" s="90">
        <v>1916194.06</v>
      </c>
      <c r="AF8" s="90">
        <v>1757229.2</v>
      </c>
      <c r="AG8" s="90">
        <v>1595160.11</v>
      </c>
      <c r="AH8" s="90">
        <v>1412354.66</v>
      </c>
      <c r="AI8" s="90">
        <v>1345301.35</v>
      </c>
      <c r="AJ8" s="90">
        <v>1439124.01</v>
      </c>
      <c r="AK8" s="90">
        <v>1150717.98</v>
      </c>
      <c r="AL8" s="90">
        <v>1238357.42</v>
      </c>
      <c r="AM8" s="90">
        <v>1307707.1299999999</v>
      </c>
      <c r="AN8" s="90">
        <v>1219589.9099999999</v>
      </c>
    </row>
    <row r="9" spans="1:40" ht="17.25" customHeight="1">
      <c r="A9" s="1222"/>
      <c r="B9" s="500" t="s">
        <v>29</v>
      </c>
      <c r="C9" s="90">
        <v>4036.2802700000002</v>
      </c>
      <c r="D9" s="90">
        <v>4029.7515199999998</v>
      </c>
      <c r="E9" s="90">
        <v>3999.6615000000002</v>
      </c>
      <c r="F9" s="90">
        <v>4636.1419299999998</v>
      </c>
      <c r="G9" s="90">
        <v>4605.2127899999996</v>
      </c>
      <c r="H9" s="90">
        <v>5991.2206999999999</v>
      </c>
      <c r="I9" s="90">
        <v>6872.1514800000004</v>
      </c>
      <c r="J9" s="90">
        <v>8316.0057799999995</v>
      </c>
      <c r="K9" s="90">
        <v>7719.5627199999999</v>
      </c>
      <c r="L9" s="90">
        <v>6737.3720000000003</v>
      </c>
      <c r="M9" s="90">
        <v>7104.78442</v>
      </c>
      <c r="N9" s="90">
        <v>6697.2226199999996</v>
      </c>
      <c r="O9" s="90">
        <v>7668.2855799999998</v>
      </c>
      <c r="P9" s="90">
        <v>8656.2180800000006</v>
      </c>
      <c r="Q9" s="90">
        <v>8880.5226600000005</v>
      </c>
      <c r="R9" s="90">
        <v>9539.6723600000005</v>
      </c>
      <c r="S9" s="90">
        <v>10306.939</v>
      </c>
      <c r="T9" s="90">
        <v>10520.113799999999</v>
      </c>
      <c r="U9" s="90">
        <v>11715.042299999999</v>
      </c>
      <c r="V9" s="90">
        <v>12362.283600000001</v>
      </c>
      <c r="W9" s="90">
        <v>11879.990100000001</v>
      </c>
      <c r="X9" s="90">
        <v>13435.277700000001</v>
      </c>
      <c r="Y9" s="90">
        <v>15654.8706</v>
      </c>
      <c r="Z9" s="90">
        <v>18005.614699999998</v>
      </c>
      <c r="AA9" s="90">
        <v>18627.5484</v>
      </c>
      <c r="AB9" s="90">
        <v>25037.354500000001</v>
      </c>
      <c r="AC9" s="90">
        <v>36657.981800000001</v>
      </c>
      <c r="AD9" s="90">
        <v>47843.803399999997</v>
      </c>
      <c r="AE9" s="90">
        <v>76614.054900000003</v>
      </c>
      <c r="AF9" s="90">
        <v>68468.329400000002</v>
      </c>
      <c r="AG9" s="90">
        <v>63811.130899999996</v>
      </c>
      <c r="AH9" s="90">
        <v>55176.2984</v>
      </c>
      <c r="AI9" s="90">
        <v>52685.546699999999</v>
      </c>
      <c r="AJ9" s="90">
        <v>54764.507799999999</v>
      </c>
      <c r="AK9" s="90">
        <v>40902.130499999999</v>
      </c>
      <c r="AL9" s="90">
        <v>45994.598299999998</v>
      </c>
      <c r="AM9" s="90">
        <v>49589.895600000003</v>
      </c>
      <c r="AN9" s="90">
        <v>45290.373</v>
      </c>
    </row>
    <row r="10" spans="1:40" ht="17.25" customHeight="1">
      <c r="A10" s="1220" t="s">
        <v>23</v>
      </c>
      <c r="B10" s="500" t="s">
        <v>30</v>
      </c>
      <c r="C10" s="90">
        <v>1096.5999999999999</v>
      </c>
      <c r="D10" s="90">
        <v>1063.8</v>
      </c>
      <c r="E10" s="90">
        <v>1106.7</v>
      </c>
      <c r="F10" s="90">
        <v>1241.6081300000001</v>
      </c>
      <c r="G10" s="90">
        <v>1222.3439800000001</v>
      </c>
      <c r="H10" s="90">
        <v>1553.2737299999999</v>
      </c>
      <c r="I10" s="90">
        <v>1878.67867</v>
      </c>
      <c r="J10" s="90">
        <v>2102.4126999999999</v>
      </c>
      <c r="K10" s="90">
        <v>1907.9493299999999</v>
      </c>
      <c r="L10" s="90">
        <v>1790.99506</v>
      </c>
      <c r="M10" s="90">
        <v>1992.07088</v>
      </c>
      <c r="N10" s="90">
        <v>1965.19939</v>
      </c>
      <c r="O10" s="90">
        <v>2257.8648800000001</v>
      </c>
      <c r="P10" s="90">
        <v>2477.8316399999999</v>
      </c>
      <c r="Q10" s="90">
        <v>2644.4414000000002</v>
      </c>
      <c r="R10" s="90">
        <v>2978.1265600000002</v>
      </c>
      <c r="S10" s="90">
        <v>3274.7777999999998</v>
      </c>
      <c r="T10" s="90">
        <v>3579.3231300000002</v>
      </c>
      <c r="U10" s="90">
        <v>4017.0419900000002</v>
      </c>
      <c r="V10" s="90">
        <v>3804.8788</v>
      </c>
      <c r="W10" s="90">
        <v>3950.0976500000002</v>
      </c>
      <c r="X10" s="90">
        <v>4558.98369</v>
      </c>
      <c r="Y10" s="90">
        <v>5301.0109400000001</v>
      </c>
      <c r="Z10" s="90">
        <v>6206.6688800000002</v>
      </c>
      <c r="AA10" s="90">
        <v>6591.3407699999998</v>
      </c>
      <c r="AB10" s="90">
        <v>8583.1783799999994</v>
      </c>
      <c r="AC10" s="90">
        <v>11112.9665</v>
      </c>
      <c r="AD10" s="90">
        <v>14179.621800000001</v>
      </c>
      <c r="AE10" s="90">
        <v>19543.5285</v>
      </c>
      <c r="AF10" s="90">
        <v>18777.775300000001</v>
      </c>
      <c r="AG10" s="90">
        <v>17599.260300000002</v>
      </c>
      <c r="AH10" s="90">
        <v>16970.068299999999</v>
      </c>
      <c r="AI10" s="90">
        <v>16646.923200000001</v>
      </c>
      <c r="AJ10" s="90">
        <v>19688.938399999999</v>
      </c>
      <c r="AK10" s="90">
        <v>17530.757900000001</v>
      </c>
      <c r="AL10" s="90">
        <v>17589.979599999999</v>
      </c>
      <c r="AM10" s="90">
        <v>17990.4022</v>
      </c>
      <c r="AN10" s="90">
        <v>17784.397000000001</v>
      </c>
    </row>
    <row r="11" spans="1:40" ht="17.25" customHeight="1">
      <c r="A11" s="1222"/>
      <c r="B11" s="500" t="s">
        <v>2721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>
        <v>323.35772780000002</v>
      </c>
      <c r="Q11" s="90">
        <v>328.81345599999997</v>
      </c>
      <c r="R11" s="90">
        <v>334.0837664</v>
      </c>
      <c r="S11" s="90">
        <v>341.15277780000002</v>
      </c>
      <c r="T11" s="90">
        <v>346.8176828</v>
      </c>
      <c r="U11" s="90">
        <v>354.2321579</v>
      </c>
      <c r="V11" s="90">
        <v>363.73923239999999</v>
      </c>
      <c r="W11" s="90">
        <v>368.08696550000002</v>
      </c>
      <c r="X11" s="90">
        <v>371.56480370000003</v>
      </c>
      <c r="Y11" s="90">
        <v>378.22245249999997</v>
      </c>
      <c r="Z11" s="90">
        <v>381.02624650000001</v>
      </c>
      <c r="AA11" s="90">
        <v>387.37145079999999</v>
      </c>
      <c r="AB11" s="90">
        <v>391.43833030000002</v>
      </c>
      <c r="AC11" s="90">
        <v>403.26795659999999</v>
      </c>
      <c r="AD11" s="90">
        <v>409.12153949999998</v>
      </c>
      <c r="AE11" s="90">
        <v>405.70846740000002</v>
      </c>
      <c r="AF11" s="90">
        <v>412.00939310000001</v>
      </c>
      <c r="AG11" s="90">
        <v>420.97618610000001</v>
      </c>
      <c r="AH11" s="90">
        <v>427.48313730000001</v>
      </c>
      <c r="AI11" s="90">
        <v>435.36408649999998</v>
      </c>
      <c r="AJ11" s="90">
        <v>440.72180659999998</v>
      </c>
      <c r="AK11" s="90">
        <v>452.78939129999998</v>
      </c>
      <c r="AL11" s="90">
        <v>457.2501709</v>
      </c>
      <c r="AM11" s="90">
        <v>464.82293245009998</v>
      </c>
      <c r="AN11" s="90">
        <v>472.77883310905298</v>
      </c>
    </row>
    <row r="13" spans="1:40" ht="18.75" customHeight="1" thickBot="1">
      <c r="B13" s="500" t="s">
        <v>19</v>
      </c>
      <c r="C13" s="913" t="s">
        <v>1951</v>
      </c>
      <c r="D13" s="913" t="s">
        <v>2059</v>
      </c>
      <c r="E13" s="913" t="s">
        <v>2124</v>
      </c>
      <c r="F13" s="913" t="s">
        <v>2165</v>
      </c>
      <c r="G13" s="913" t="s">
        <v>2242</v>
      </c>
      <c r="H13" s="913" t="s">
        <v>2291</v>
      </c>
      <c r="I13" s="913" t="s">
        <v>2351</v>
      </c>
      <c r="J13" s="913" t="s">
        <v>2406</v>
      </c>
      <c r="K13" s="913" t="s">
        <v>2456</v>
      </c>
      <c r="L13" s="913" t="s">
        <v>2567</v>
      </c>
      <c r="M13" s="913" t="s">
        <v>1341</v>
      </c>
      <c r="N13" s="913" t="s">
        <v>2894</v>
      </c>
      <c r="O13" s="913" t="s">
        <v>3051</v>
      </c>
    </row>
    <row r="14" spans="1:40" ht="17.25" customHeight="1" thickTop="1">
      <c r="B14" s="500" t="s">
        <v>45</v>
      </c>
      <c r="C14" s="917">
        <v>690036.94700000004</v>
      </c>
      <c r="D14" s="917">
        <v>986759.20200000005</v>
      </c>
      <c r="E14" s="917">
        <v>1270627.1100000001</v>
      </c>
      <c r="F14" s="917">
        <v>1916194.06</v>
      </c>
      <c r="G14" s="917">
        <v>1757229.2</v>
      </c>
      <c r="H14" s="917">
        <v>1595160.11</v>
      </c>
      <c r="I14" s="917">
        <v>1412354.66</v>
      </c>
      <c r="J14" s="917">
        <v>1345301.35</v>
      </c>
      <c r="K14" s="917">
        <v>1439124.01</v>
      </c>
      <c r="L14" s="917">
        <v>1150717.98</v>
      </c>
      <c r="M14" s="917">
        <v>1238357.42</v>
      </c>
      <c r="N14" s="917">
        <v>1307707.1299999999</v>
      </c>
      <c r="O14" s="917">
        <v>1219589.9099999999</v>
      </c>
    </row>
    <row r="15" spans="1:40" ht="17.25" customHeight="1">
      <c r="B15" s="500" t="s">
        <v>30</v>
      </c>
      <c r="C15" s="90">
        <v>8583.1783799999994</v>
      </c>
      <c r="D15" s="90">
        <v>11112.9665</v>
      </c>
      <c r="E15" s="90">
        <v>14179.621800000001</v>
      </c>
      <c r="F15" s="90">
        <v>19543.5285</v>
      </c>
      <c r="G15" s="90">
        <v>18777.775300000001</v>
      </c>
      <c r="H15" s="90">
        <v>17599.260300000002</v>
      </c>
      <c r="I15" s="90">
        <v>16970.068299999999</v>
      </c>
      <c r="J15" s="90">
        <v>16646.923200000001</v>
      </c>
      <c r="K15" s="90">
        <v>19688.938399999999</v>
      </c>
      <c r="L15" s="90">
        <v>17530.757900000001</v>
      </c>
      <c r="M15" s="90">
        <v>17589.979599999999</v>
      </c>
      <c r="N15" s="90">
        <v>17990.4022</v>
      </c>
      <c r="O15" s="90">
        <v>17784.397000000001</v>
      </c>
    </row>
    <row r="18" spans="1:7" ht="34.5" customHeight="1"/>
    <row r="30" spans="1:7" ht="21" customHeight="1" thickBot="1"/>
    <row r="31" spans="1:7" ht="21" customHeight="1" thickBot="1">
      <c r="A31" s="1223" t="s">
        <v>19</v>
      </c>
      <c r="B31" s="1211" t="s">
        <v>20</v>
      </c>
      <c r="C31" s="1213" t="s">
        <v>228</v>
      </c>
      <c r="D31" s="1213"/>
      <c r="E31" s="1213"/>
      <c r="F31" s="1213" t="s">
        <v>229</v>
      </c>
      <c r="G31" s="1216"/>
    </row>
    <row r="32" spans="1:7" ht="29.25" customHeight="1" thickBot="1">
      <c r="A32" s="1224"/>
      <c r="B32" s="1225"/>
      <c r="C32" s="1077" t="s">
        <v>3052</v>
      </c>
      <c r="D32" s="1078" t="s">
        <v>2895</v>
      </c>
      <c r="E32" s="1078" t="s">
        <v>2895</v>
      </c>
      <c r="F32" s="245" t="s">
        <v>230</v>
      </c>
      <c r="G32" s="1177" t="s">
        <v>1644</v>
      </c>
    </row>
    <row r="33" spans="1:7" ht="21" customHeight="1">
      <c r="A33" s="1217" t="s">
        <v>17</v>
      </c>
      <c r="B33" s="246" t="s">
        <v>1645</v>
      </c>
      <c r="C33" s="953">
        <v>1219589.9099999999</v>
      </c>
      <c r="D33" s="954">
        <v>1307707.1299999999</v>
      </c>
      <c r="E33" s="954">
        <v>1307707.1299999999</v>
      </c>
      <c r="F33" s="1152">
        <v>-6.7382992704184463E-2</v>
      </c>
      <c r="G33" s="1153">
        <v>-6.7382992704184463E-2</v>
      </c>
    </row>
    <row r="34" spans="1:7" ht="21" customHeight="1">
      <c r="A34" s="1218"/>
      <c r="B34" s="246" t="s">
        <v>28</v>
      </c>
      <c r="C34" s="953">
        <v>431683.973</v>
      </c>
      <c r="D34" s="954">
        <v>439801.90399999998</v>
      </c>
      <c r="E34" s="954">
        <v>439801.90399999998</v>
      </c>
      <c r="F34" s="1152">
        <v>-1.8458153378071773E-2</v>
      </c>
      <c r="G34" s="1153">
        <v>-1.8458153378071773E-2</v>
      </c>
    </row>
    <row r="35" spans="1:7" ht="21" customHeight="1" thickBot="1">
      <c r="A35" s="1219"/>
      <c r="B35" s="246" t="s">
        <v>1646</v>
      </c>
      <c r="C35" s="953">
        <v>317306.90000000002</v>
      </c>
      <c r="D35" s="955">
        <v>340492.049</v>
      </c>
      <c r="E35" s="954">
        <v>340492.049</v>
      </c>
      <c r="F35" s="1152">
        <v>-6.8093070214394258E-2</v>
      </c>
      <c r="G35" s="1153">
        <v>-6.8093070214394258E-2</v>
      </c>
    </row>
    <row r="36" spans="1:7" ht="21" customHeight="1">
      <c r="A36" s="1214" t="s">
        <v>23</v>
      </c>
      <c r="B36" s="1181" t="s">
        <v>1645</v>
      </c>
      <c r="C36" s="1182">
        <v>17784.397000000001</v>
      </c>
      <c r="D36" s="1182">
        <v>17990.4022</v>
      </c>
      <c r="E36" s="1182">
        <v>17990.4022</v>
      </c>
      <c r="F36" s="1183">
        <v>-1.1450839047945194E-2</v>
      </c>
      <c r="G36" s="1184">
        <v>-1.1450839047945194E-2</v>
      </c>
    </row>
    <row r="37" spans="1:7" ht="21" customHeight="1" thickBot="1">
      <c r="A37" s="1215"/>
      <c r="B37" s="1185" t="s">
        <v>2922</v>
      </c>
      <c r="C37" s="955">
        <v>472.77883310905298</v>
      </c>
      <c r="D37" s="955">
        <v>464.82293245009998</v>
      </c>
      <c r="E37" s="955">
        <v>464.82293245009998</v>
      </c>
      <c r="F37" s="1186">
        <v>1.7115981384604018E-2</v>
      </c>
      <c r="G37" s="1187">
        <v>1.7115981384604018E-2</v>
      </c>
    </row>
  </sheetData>
  <mergeCells count="8">
    <mergeCell ref="A36:A37"/>
    <mergeCell ref="F31:G31"/>
    <mergeCell ref="A33:A35"/>
    <mergeCell ref="A3:A9"/>
    <mergeCell ref="A31:A32"/>
    <mergeCell ref="B31:B32"/>
    <mergeCell ref="C31:E31"/>
    <mergeCell ref="A10:A11"/>
  </mergeCells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M7"/>
  <sheetViews>
    <sheetView rightToLeft="1" zoomScaleNormal="100" workbookViewId="0">
      <pane xSplit="7" topLeftCell="S1" activePane="topRight" state="frozen"/>
      <selection pane="topRight" activeCell="AK32" sqref="AK32"/>
    </sheetView>
  </sheetViews>
  <sheetFormatPr defaultColWidth="9.125" defaultRowHeight="14.25"/>
  <cols>
    <col min="1" max="1" width="24" style="637" bestFit="1" customWidth="1"/>
    <col min="2" max="2" width="11" style="51" hidden="1" customWidth="1"/>
    <col min="3" max="3" width="10.75" style="51" hidden="1" customWidth="1"/>
    <col min="4" max="5" width="9.75" style="51" hidden="1" customWidth="1"/>
    <col min="6" max="6" width="9.125" style="51" hidden="1" customWidth="1"/>
    <col min="7" max="7" width="9.375" style="51" hidden="1" customWidth="1"/>
    <col min="8" max="26" width="9.625" style="51" customWidth="1"/>
    <col min="27" max="16384" width="9.125" style="51"/>
  </cols>
  <sheetData>
    <row r="2" spans="1:39" s="637" customFormat="1" ht="24" customHeight="1">
      <c r="A2" s="634" t="s">
        <v>458</v>
      </c>
      <c r="B2" s="638" t="s">
        <v>155</v>
      </c>
      <c r="C2" s="638" t="s">
        <v>156</v>
      </c>
      <c r="D2" s="638" t="s">
        <v>157</v>
      </c>
      <c r="E2" s="638" t="s">
        <v>158</v>
      </c>
      <c r="F2" s="638" t="s">
        <v>159</v>
      </c>
      <c r="G2" s="638" t="s">
        <v>160</v>
      </c>
      <c r="H2" s="638" t="s">
        <v>2011</v>
      </c>
      <c r="I2" s="638" t="s">
        <v>1989</v>
      </c>
      <c r="J2" s="638" t="s">
        <v>1990</v>
      </c>
      <c r="K2" s="638" t="s">
        <v>1991</v>
      </c>
      <c r="L2" s="638" t="s">
        <v>1992</v>
      </c>
      <c r="M2" s="638" t="s">
        <v>1993</v>
      </c>
      <c r="N2" s="638" t="s">
        <v>1994</v>
      </c>
      <c r="O2" s="638" t="s">
        <v>1995</v>
      </c>
      <c r="P2" s="639" t="s">
        <v>1996</v>
      </c>
      <c r="Q2" s="640" t="s">
        <v>1997</v>
      </c>
      <c r="R2" s="640" t="s">
        <v>1998</v>
      </c>
      <c r="S2" s="640" t="s">
        <v>1999</v>
      </c>
      <c r="T2" s="640" t="s">
        <v>2000</v>
      </c>
      <c r="U2" s="638" t="s">
        <v>2001</v>
      </c>
      <c r="V2" s="638" t="s">
        <v>2002</v>
      </c>
      <c r="W2" s="638" t="s">
        <v>2003</v>
      </c>
      <c r="X2" s="638" t="s">
        <v>2004</v>
      </c>
      <c r="Y2" s="638" t="s">
        <v>2005</v>
      </c>
      <c r="Z2" s="638" t="s">
        <v>1982</v>
      </c>
      <c r="AA2" s="893" t="s">
        <v>2007</v>
      </c>
      <c r="AB2" s="638" t="s">
        <v>2099</v>
      </c>
      <c r="AC2" s="1036" t="s">
        <v>2144</v>
      </c>
      <c r="AD2" s="638" t="s">
        <v>2188</v>
      </c>
      <c r="AE2" s="638" t="s">
        <v>2264</v>
      </c>
      <c r="AF2" s="1083" t="s">
        <v>2314</v>
      </c>
      <c r="AG2" s="1083" t="s">
        <v>2373</v>
      </c>
      <c r="AH2" s="638" t="s">
        <v>2430</v>
      </c>
      <c r="AI2" s="1126" t="s">
        <v>2466</v>
      </c>
      <c r="AJ2" s="1126" t="s">
        <v>2634</v>
      </c>
      <c r="AK2" s="638" t="s">
        <v>2659</v>
      </c>
      <c r="AL2" s="638" t="s">
        <v>2925</v>
      </c>
      <c r="AM2" s="1197" t="s">
        <v>3100</v>
      </c>
    </row>
    <row r="3" spans="1:39">
      <c r="A3" s="635" t="s">
        <v>162</v>
      </c>
      <c r="B3" s="84">
        <v>12</v>
      </c>
      <c r="C3" s="84">
        <v>13</v>
      </c>
      <c r="D3" s="84">
        <v>10</v>
      </c>
      <c r="E3" s="84">
        <v>9</v>
      </c>
      <c r="F3" s="84">
        <v>6</v>
      </c>
      <c r="G3" s="84">
        <v>10</v>
      </c>
      <c r="H3" s="641">
        <v>11</v>
      </c>
      <c r="I3" s="641">
        <v>9</v>
      </c>
      <c r="J3" s="641">
        <v>9</v>
      </c>
      <c r="K3" s="641">
        <v>11</v>
      </c>
      <c r="L3" s="641">
        <v>11</v>
      </c>
      <c r="M3" s="641">
        <v>11</v>
      </c>
      <c r="N3" s="641">
        <v>11</v>
      </c>
      <c r="O3" s="676">
        <v>7</v>
      </c>
      <c r="P3" s="643">
        <v>5</v>
      </c>
      <c r="Q3" s="644">
        <v>4</v>
      </c>
      <c r="R3" s="644">
        <v>6</v>
      </c>
      <c r="S3" s="644">
        <v>6</v>
      </c>
      <c r="T3" s="644">
        <v>6</v>
      </c>
      <c r="U3" s="644">
        <v>4</v>
      </c>
      <c r="V3" s="644">
        <v>5</v>
      </c>
      <c r="W3" s="644">
        <v>5</v>
      </c>
      <c r="X3" s="644">
        <v>6</v>
      </c>
      <c r="Y3" s="644">
        <v>5</v>
      </c>
      <c r="Z3" s="644">
        <v>5</v>
      </c>
      <c r="AA3" s="890">
        <v>8</v>
      </c>
      <c r="AB3" s="1007">
        <v>7</v>
      </c>
      <c r="AC3" s="1034">
        <v>5</v>
      </c>
      <c r="AD3" s="1007">
        <v>7</v>
      </c>
      <c r="AE3" s="1007">
        <v>11</v>
      </c>
      <c r="AF3" s="1081">
        <v>7</v>
      </c>
      <c r="AG3" s="1081">
        <v>12</v>
      </c>
      <c r="AH3" s="1007">
        <v>8</v>
      </c>
      <c r="AI3" s="1124">
        <v>5</v>
      </c>
      <c r="AJ3" s="1124">
        <v>10</v>
      </c>
      <c r="AK3" s="1007">
        <v>14</v>
      </c>
      <c r="AL3" s="1007">
        <v>7</v>
      </c>
      <c r="AM3" s="1195">
        <v>15</v>
      </c>
    </row>
    <row r="4" spans="1:39" ht="15" customHeight="1">
      <c r="A4" s="635" t="s">
        <v>163</v>
      </c>
      <c r="B4" s="84">
        <v>23</v>
      </c>
      <c r="C4" s="84">
        <v>23</v>
      </c>
      <c r="D4" s="84">
        <v>34</v>
      </c>
      <c r="E4" s="84">
        <v>49</v>
      </c>
      <c r="F4" s="84">
        <v>84</v>
      </c>
      <c r="G4" s="84">
        <v>20</v>
      </c>
      <c r="H4" s="641">
        <v>45</v>
      </c>
      <c r="I4" s="641">
        <v>19</v>
      </c>
      <c r="J4" s="641">
        <v>22</v>
      </c>
      <c r="K4" s="641">
        <v>13</v>
      </c>
      <c r="L4" s="641">
        <v>24</v>
      </c>
      <c r="M4" s="641">
        <v>14</v>
      </c>
      <c r="N4" s="641">
        <v>29</v>
      </c>
      <c r="O4" s="676">
        <v>18</v>
      </c>
      <c r="P4" s="643">
        <v>33</v>
      </c>
      <c r="Q4" s="641">
        <v>35</v>
      </c>
      <c r="R4" s="641">
        <v>71</v>
      </c>
      <c r="S4" s="641">
        <v>18</v>
      </c>
      <c r="T4" s="641">
        <v>13</v>
      </c>
      <c r="U4" s="641">
        <v>15</v>
      </c>
      <c r="V4" s="641">
        <v>18</v>
      </c>
      <c r="W4" s="641">
        <v>22</v>
      </c>
      <c r="X4" s="641">
        <v>20</v>
      </c>
      <c r="Y4" s="641">
        <v>22</v>
      </c>
      <c r="Z4" s="641">
        <v>29</v>
      </c>
      <c r="AA4" s="888">
        <v>44</v>
      </c>
      <c r="AB4" s="84">
        <v>36</v>
      </c>
      <c r="AC4" s="1032">
        <v>56</v>
      </c>
      <c r="AD4" s="84">
        <v>70</v>
      </c>
      <c r="AE4" s="84">
        <v>27</v>
      </c>
      <c r="AF4" s="1079">
        <v>39</v>
      </c>
      <c r="AG4" s="1079">
        <v>32</v>
      </c>
      <c r="AH4" s="84">
        <v>29</v>
      </c>
      <c r="AI4" s="1122">
        <v>40</v>
      </c>
      <c r="AJ4" s="1122">
        <v>45</v>
      </c>
      <c r="AK4" s="84">
        <v>34</v>
      </c>
      <c r="AL4" s="84">
        <v>52</v>
      </c>
      <c r="AM4" s="1194">
        <v>51</v>
      </c>
    </row>
    <row r="5" spans="1:39" ht="15" customHeight="1">
      <c r="A5" s="635" t="s">
        <v>164</v>
      </c>
      <c r="B5" s="84">
        <v>82</v>
      </c>
      <c r="C5" s="84">
        <v>21</v>
      </c>
      <c r="D5" s="84">
        <v>92</v>
      </c>
      <c r="E5" s="84">
        <v>111</v>
      </c>
      <c r="F5" s="84">
        <v>137</v>
      </c>
      <c r="G5" s="84">
        <v>109</v>
      </c>
      <c r="H5" s="641">
        <v>205</v>
      </c>
      <c r="I5" s="641">
        <v>250</v>
      </c>
      <c r="J5" s="641">
        <v>83</v>
      </c>
      <c r="K5" s="641">
        <v>62</v>
      </c>
      <c r="L5" s="641">
        <v>77</v>
      </c>
      <c r="M5" s="641">
        <v>59</v>
      </c>
      <c r="N5" s="641">
        <v>98</v>
      </c>
      <c r="O5" s="676">
        <v>68</v>
      </c>
      <c r="P5" s="643">
        <v>95</v>
      </c>
      <c r="Q5" s="641">
        <v>168</v>
      </c>
      <c r="R5" s="641">
        <v>162</v>
      </c>
      <c r="S5" s="641">
        <v>54</v>
      </c>
      <c r="T5" s="641">
        <v>107</v>
      </c>
      <c r="U5" s="641">
        <v>95</v>
      </c>
      <c r="V5" s="641">
        <v>59</v>
      </c>
      <c r="W5" s="641">
        <v>116</v>
      </c>
      <c r="X5" s="641">
        <v>98</v>
      </c>
      <c r="Y5" s="641">
        <v>130</v>
      </c>
      <c r="Z5" s="641">
        <v>135</v>
      </c>
      <c r="AA5" s="888">
        <v>121</v>
      </c>
      <c r="AB5" s="84">
        <v>226</v>
      </c>
      <c r="AC5" s="1032">
        <v>147</v>
      </c>
      <c r="AD5" s="84">
        <v>228</v>
      </c>
      <c r="AE5" s="84">
        <v>144</v>
      </c>
      <c r="AF5" s="1079">
        <v>105</v>
      </c>
      <c r="AG5" s="1079">
        <v>106</v>
      </c>
      <c r="AH5" s="84">
        <v>76</v>
      </c>
      <c r="AI5" s="1122">
        <v>149</v>
      </c>
      <c r="AJ5" s="1122">
        <v>108</v>
      </c>
      <c r="AK5" s="84">
        <v>178</v>
      </c>
      <c r="AL5" s="84">
        <v>91</v>
      </c>
      <c r="AM5" s="1194">
        <v>45</v>
      </c>
    </row>
    <row r="6" spans="1:39" ht="15" customHeight="1">
      <c r="A6" s="635" t="s">
        <v>48</v>
      </c>
      <c r="B6" s="84">
        <f t="shared" ref="B6:N6" si="0">B5+B4+B3</f>
        <v>117</v>
      </c>
      <c r="C6" s="84">
        <f t="shared" si="0"/>
        <v>57</v>
      </c>
      <c r="D6" s="84">
        <f t="shared" si="0"/>
        <v>136</v>
      </c>
      <c r="E6" s="84">
        <f t="shared" si="0"/>
        <v>169</v>
      </c>
      <c r="F6" s="84">
        <f t="shared" si="0"/>
        <v>227</v>
      </c>
      <c r="G6" s="84">
        <f t="shared" si="0"/>
        <v>139</v>
      </c>
      <c r="H6" s="641">
        <f t="shared" si="0"/>
        <v>261</v>
      </c>
      <c r="I6" s="641">
        <f t="shared" si="0"/>
        <v>278</v>
      </c>
      <c r="J6" s="641">
        <f t="shared" si="0"/>
        <v>114</v>
      </c>
      <c r="K6" s="641">
        <f t="shared" si="0"/>
        <v>86</v>
      </c>
      <c r="L6" s="641">
        <f t="shared" si="0"/>
        <v>112</v>
      </c>
      <c r="M6" s="641">
        <f t="shared" si="0"/>
        <v>84</v>
      </c>
      <c r="N6" s="641">
        <f t="shared" si="0"/>
        <v>138</v>
      </c>
      <c r="O6" s="676">
        <v>93</v>
      </c>
      <c r="P6" s="645">
        <f t="shared" ref="P6:V6" si="1">SUM(P3:P5)</f>
        <v>133</v>
      </c>
      <c r="Q6" s="645">
        <f t="shared" si="1"/>
        <v>207</v>
      </c>
      <c r="R6" s="642">
        <f t="shared" si="1"/>
        <v>239</v>
      </c>
      <c r="S6" s="642">
        <f t="shared" si="1"/>
        <v>78</v>
      </c>
      <c r="T6" s="642">
        <f t="shared" si="1"/>
        <v>126</v>
      </c>
      <c r="U6" s="642">
        <f t="shared" si="1"/>
        <v>114</v>
      </c>
      <c r="V6" s="642">
        <f t="shared" si="1"/>
        <v>82</v>
      </c>
      <c r="W6" s="642">
        <f>SUM(W3:W5)</f>
        <v>143</v>
      </c>
      <c r="X6" s="642">
        <f>SUM(X3:X5)</f>
        <v>124</v>
      </c>
      <c r="Y6" s="642">
        <f t="shared" ref="Y6:AE6" si="2">Y3+Y4+Y5</f>
        <v>157</v>
      </c>
      <c r="Z6" s="642">
        <f t="shared" si="2"/>
        <v>169</v>
      </c>
      <c r="AA6" s="889">
        <f t="shared" si="2"/>
        <v>173</v>
      </c>
      <c r="AB6" s="1008">
        <f t="shared" si="2"/>
        <v>269</v>
      </c>
      <c r="AC6" s="1033">
        <f t="shared" si="2"/>
        <v>208</v>
      </c>
      <c r="AD6" s="1008">
        <f t="shared" si="2"/>
        <v>305</v>
      </c>
      <c r="AE6" s="1008">
        <f t="shared" si="2"/>
        <v>182</v>
      </c>
      <c r="AF6" s="1080">
        <f t="shared" ref="AF6:AG6" si="3">AF3+AF4+AF5</f>
        <v>151</v>
      </c>
      <c r="AG6" s="1080">
        <f t="shared" si="3"/>
        <v>150</v>
      </c>
      <c r="AH6" s="1008">
        <f t="shared" ref="AH6:AM6" si="4">AH3+AH4+AH5</f>
        <v>113</v>
      </c>
      <c r="AI6" s="1123">
        <f t="shared" si="4"/>
        <v>194</v>
      </c>
      <c r="AJ6" s="1123">
        <f t="shared" si="4"/>
        <v>163</v>
      </c>
      <c r="AK6" s="1123">
        <f t="shared" si="4"/>
        <v>226</v>
      </c>
      <c r="AL6" s="1123">
        <f t="shared" si="4"/>
        <v>150</v>
      </c>
      <c r="AM6" s="1123">
        <f t="shared" si="4"/>
        <v>111</v>
      </c>
    </row>
    <row r="7" spans="1:39" ht="15" customHeight="1">
      <c r="A7" s="636" t="s">
        <v>1478</v>
      </c>
      <c r="B7" s="85">
        <v>2.8</v>
      </c>
      <c r="C7" s="85">
        <v>1.8</v>
      </c>
      <c r="D7" s="85">
        <v>3.5</v>
      </c>
      <c r="E7" s="85">
        <v>2.9</v>
      </c>
      <c r="F7" s="85">
        <v>3.5</v>
      </c>
      <c r="G7" s="85">
        <v>2.1</v>
      </c>
      <c r="H7" s="646">
        <v>2</v>
      </c>
      <c r="I7" s="646">
        <v>3</v>
      </c>
      <c r="J7" s="647">
        <v>1.9</v>
      </c>
      <c r="K7" s="647">
        <v>2.2999999999999998</v>
      </c>
      <c r="L7" s="647">
        <v>2.9</v>
      </c>
      <c r="M7" s="647">
        <v>2.8</v>
      </c>
      <c r="N7" s="647">
        <v>3.5</v>
      </c>
      <c r="O7" s="677">
        <v>2.6</v>
      </c>
      <c r="P7" s="648">
        <v>3.07</v>
      </c>
      <c r="Q7" s="647">
        <v>3.57</v>
      </c>
      <c r="R7" s="647">
        <v>3.51</v>
      </c>
      <c r="S7" s="647">
        <v>2.4</v>
      </c>
      <c r="T7" s="647">
        <v>2.5</v>
      </c>
      <c r="U7" s="647">
        <v>2.9</v>
      </c>
      <c r="V7" s="647">
        <v>2.2000000000000002</v>
      </c>
      <c r="W7" s="647">
        <v>2.8</v>
      </c>
      <c r="X7" s="647">
        <v>3</v>
      </c>
      <c r="Y7" s="647">
        <v>2.8</v>
      </c>
      <c r="Z7" s="647">
        <v>2.7</v>
      </c>
      <c r="AA7" s="891">
        <v>2.7</v>
      </c>
      <c r="AB7" s="1009">
        <v>3.2256637168141591</v>
      </c>
      <c r="AC7" s="1035">
        <v>2.88</v>
      </c>
      <c r="AD7" s="1009">
        <v>3.49</v>
      </c>
      <c r="AE7" s="1009">
        <v>2.95</v>
      </c>
      <c r="AF7" s="1082">
        <v>3.88</v>
      </c>
      <c r="AG7" s="1082">
        <v>2.58</v>
      </c>
      <c r="AH7" s="1009">
        <v>2.8552631578947367</v>
      </c>
      <c r="AI7" s="1125">
        <v>3.4228187919463089</v>
      </c>
      <c r="AJ7" s="1125">
        <v>3.34</v>
      </c>
      <c r="AK7" s="1009">
        <v>2</v>
      </c>
      <c r="AL7" s="1009">
        <v>2.901098901098901</v>
      </c>
      <c r="AM7" s="1196">
        <v>2.6222222222222222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U100"/>
  <sheetViews>
    <sheetView rightToLeft="1" zoomScaleNormal="100" workbookViewId="0">
      <pane xSplit="2" ySplit="3" topLeftCell="AD4" activePane="bottomRight" state="frozen"/>
      <selection pane="topRight" activeCell="C1" sqref="C1"/>
      <selection pane="bottomLeft" activeCell="A4" sqref="A4"/>
      <selection pane="bottomRight" activeCell="AF17" sqref="AF17"/>
    </sheetView>
  </sheetViews>
  <sheetFormatPr defaultColWidth="9.125" defaultRowHeight="12"/>
  <cols>
    <col min="1" max="1" width="40.75" style="7" bestFit="1" customWidth="1"/>
    <col min="2" max="2" width="9" style="7" bestFit="1" customWidth="1"/>
    <col min="3" max="35" width="9.75" style="7" customWidth="1"/>
    <col min="36" max="16384" width="9.125" style="7"/>
  </cols>
  <sheetData>
    <row r="2" spans="1:47" ht="19.5" customHeight="1">
      <c r="G2" s="8"/>
      <c r="L2" s="8"/>
      <c r="O2" s="8"/>
    </row>
    <row r="3" spans="1:47" ht="35.25" customHeight="1">
      <c r="A3" s="682" t="s">
        <v>3286</v>
      </c>
      <c r="B3" s="682" t="s">
        <v>61</v>
      </c>
      <c r="C3" s="682" t="s">
        <v>62</v>
      </c>
      <c r="D3" s="682" t="s">
        <v>63</v>
      </c>
      <c r="E3" s="682" t="s">
        <v>64</v>
      </c>
      <c r="F3" s="682" t="s">
        <v>65</v>
      </c>
      <c r="G3" s="682" t="s">
        <v>66</v>
      </c>
      <c r="H3" s="682" t="s">
        <v>67</v>
      </c>
      <c r="I3" s="682" t="s">
        <v>68</v>
      </c>
      <c r="J3" s="682" t="s">
        <v>69</v>
      </c>
      <c r="K3" s="682" t="s">
        <v>70</v>
      </c>
      <c r="L3" s="682" t="s">
        <v>71</v>
      </c>
      <c r="M3" s="682" t="s">
        <v>72</v>
      </c>
      <c r="N3" s="682" t="s">
        <v>73</v>
      </c>
      <c r="O3" s="682" t="s">
        <v>74</v>
      </c>
      <c r="P3" s="682" t="s">
        <v>75</v>
      </c>
      <c r="Q3" s="682" t="s">
        <v>76</v>
      </c>
      <c r="R3" s="682" t="s">
        <v>77</v>
      </c>
      <c r="S3" s="682" t="s">
        <v>78</v>
      </c>
      <c r="T3" s="682" t="s">
        <v>79</v>
      </c>
      <c r="U3" s="682" t="s">
        <v>80</v>
      </c>
      <c r="V3" s="682" t="s">
        <v>328</v>
      </c>
      <c r="W3" s="682" t="s">
        <v>1412</v>
      </c>
      <c r="X3" s="682" t="s">
        <v>1476</v>
      </c>
      <c r="Y3" s="682" t="s">
        <v>1517</v>
      </c>
      <c r="Z3" s="682" t="s">
        <v>1541</v>
      </c>
      <c r="AA3" s="682" t="s">
        <v>1593</v>
      </c>
      <c r="AB3" s="682" t="s">
        <v>1634</v>
      </c>
      <c r="AC3" s="682" t="s">
        <v>1700</v>
      </c>
      <c r="AD3" s="682" t="s">
        <v>1773</v>
      </c>
      <c r="AE3" s="682" t="s">
        <v>1808</v>
      </c>
      <c r="AF3" s="682" t="s">
        <v>1883</v>
      </c>
      <c r="AG3" s="682" t="s">
        <v>1911</v>
      </c>
      <c r="AH3" s="682" t="s">
        <v>1970</v>
      </c>
      <c r="AI3" s="682" t="s">
        <v>2084</v>
      </c>
      <c r="AJ3" s="682" t="s">
        <v>2143</v>
      </c>
      <c r="AK3" s="682" t="s">
        <v>2189</v>
      </c>
      <c r="AL3" s="682" t="s">
        <v>2265</v>
      </c>
      <c r="AM3" s="682" t="s">
        <v>2315</v>
      </c>
      <c r="AN3" s="682" t="s">
        <v>2371</v>
      </c>
      <c r="AO3" s="682" t="s">
        <v>2428</v>
      </c>
      <c r="AP3" s="682" t="s">
        <v>2464</v>
      </c>
      <c r="AQ3" s="682" t="s">
        <v>2592</v>
      </c>
      <c r="AR3" s="682" t="s">
        <v>2640</v>
      </c>
      <c r="AS3" s="682" t="s">
        <v>2923</v>
      </c>
      <c r="AT3" s="682" t="s">
        <v>3099</v>
      </c>
    </row>
    <row r="4" spans="1:47" ht="17.25" customHeight="1">
      <c r="A4" s="110" t="s">
        <v>81</v>
      </c>
      <c r="B4" s="970" t="s">
        <v>180</v>
      </c>
      <c r="C4" s="927">
        <v>1413</v>
      </c>
      <c r="D4" s="927">
        <v>2555</v>
      </c>
      <c r="E4" s="927">
        <v>1500</v>
      </c>
      <c r="F4" s="927">
        <v>3000</v>
      </c>
      <c r="G4" s="927">
        <v>3700</v>
      </c>
      <c r="H4" s="927">
        <v>5500</v>
      </c>
      <c r="I4" s="927">
        <v>850</v>
      </c>
      <c r="J4" s="927">
        <v>0</v>
      </c>
      <c r="K4" s="927">
        <v>0</v>
      </c>
      <c r="L4" s="927">
        <v>0</v>
      </c>
      <c r="M4" s="927">
        <v>0</v>
      </c>
      <c r="N4" s="927">
        <v>0</v>
      </c>
      <c r="O4" s="927">
        <v>0</v>
      </c>
      <c r="P4" s="927">
        <v>0</v>
      </c>
      <c r="Q4" s="927">
        <v>0</v>
      </c>
      <c r="R4" s="927">
        <v>0</v>
      </c>
      <c r="S4" s="927">
        <v>0</v>
      </c>
      <c r="T4" s="927">
        <v>0</v>
      </c>
      <c r="U4" s="927">
        <v>1200</v>
      </c>
      <c r="V4" s="927">
        <v>0</v>
      </c>
      <c r="W4" s="927" t="s">
        <v>332</v>
      </c>
      <c r="X4" s="927">
        <v>0</v>
      </c>
      <c r="Y4" s="927">
        <v>0</v>
      </c>
      <c r="Z4" s="927">
        <v>0</v>
      </c>
      <c r="AA4" s="927">
        <v>0</v>
      </c>
      <c r="AB4" s="927">
        <v>0</v>
      </c>
      <c r="AC4" s="927">
        <v>2000</v>
      </c>
      <c r="AD4" s="927">
        <v>2000</v>
      </c>
      <c r="AE4" s="927">
        <v>2000</v>
      </c>
      <c r="AF4" s="927">
        <v>2000</v>
      </c>
      <c r="AG4" s="927">
        <v>2000</v>
      </c>
      <c r="AH4" s="927">
        <v>0</v>
      </c>
      <c r="AI4" s="927">
        <v>0</v>
      </c>
      <c r="AJ4" s="927">
        <v>0</v>
      </c>
      <c r="AK4" s="927">
        <v>0</v>
      </c>
      <c r="AL4" s="927">
        <v>0</v>
      </c>
      <c r="AM4" s="927">
        <v>0</v>
      </c>
      <c r="AN4" s="927">
        <v>4100</v>
      </c>
      <c r="AO4" s="927">
        <v>4100</v>
      </c>
      <c r="AP4" s="927">
        <v>4100</v>
      </c>
      <c r="AQ4" s="927">
        <v>4100</v>
      </c>
      <c r="AR4" s="927">
        <v>4100</v>
      </c>
      <c r="AS4" s="927">
        <v>4100</v>
      </c>
      <c r="AT4" s="927">
        <v>0</v>
      </c>
      <c r="AU4" s="1165"/>
    </row>
    <row r="5" spans="1:47" ht="25.5" customHeight="1">
      <c r="A5" s="110" t="s">
        <v>2085</v>
      </c>
      <c r="B5" s="970" t="s">
        <v>180</v>
      </c>
      <c r="C5" s="927">
        <v>98324</v>
      </c>
      <c r="D5" s="927">
        <v>85878</v>
      </c>
      <c r="E5" s="927">
        <v>162265</v>
      </c>
      <c r="F5" s="927">
        <v>244615</v>
      </c>
      <c r="G5" s="927">
        <v>256822</v>
      </c>
      <c r="H5" s="927">
        <v>175523</v>
      </c>
      <c r="I5" s="927">
        <v>173704</v>
      </c>
      <c r="J5" s="927">
        <v>1945.8</v>
      </c>
      <c r="K5" s="927">
        <v>9213</v>
      </c>
      <c r="L5" s="927">
        <v>14552</v>
      </c>
      <c r="M5" s="927">
        <v>28566</v>
      </c>
      <c r="N5" s="927">
        <v>36976</v>
      </c>
      <c r="O5" s="927">
        <v>87476</v>
      </c>
      <c r="P5" s="927">
        <v>112311</v>
      </c>
      <c r="Q5" s="927">
        <v>133794</v>
      </c>
      <c r="R5" s="927">
        <v>127205</v>
      </c>
      <c r="S5" s="927">
        <v>135683</v>
      </c>
      <c r="T5" s="927">
        <v>210463</v>
      </c>
      <c r="U5" s="927">
        <v>254684</v>
      </c>
      <c r="V5" s="927">
        <v>0</v>
      </c>
      <c r="W5" s="927">
        <v>5411</v>
      </c>
      <c r="X5" s="927">
        <v>21787</v>
      </c>
      <c r="Y5" s="927">
        <v>56009</v>
      </c>
      <c r="Z5" s="927">
        <v>61928</v>
      </c>
      <c r="AA5" s="927">
        <v>68973</v>
      </c>
      <c r="AB5" s="927">
        <v>105007</v>
      </c>
      <c r="AC5" s="927">
        <v>128440</v>
      </c>
      <c r="AD5" s="927">
        <v>235336</v>
      </c>
      <c r="AE5" s="927">
        <v>269267</v>
      </c>
      <c r="AF5" s="927">
        <v>337675</v>
      </c>
      <c r="AG5" s="927">
        <v>417737</v>
      </c>
      <c r="AH5" s="927">
        <v>0</v>
      </c>
      <c r="AI5" s="927">
        <v>38633</v>
      </c>
      <c r="AJ5" s="927">
        <v>56748</v>
      </c>
      <c r="AK5" s="927">
        <v>129543</v>
      </c>
      <c r="AL5" s="927">
        <v>142179</v>
      </c>
      <c r="AM5" s="927">
        <v>289912</v>
      </c>
      <c r="AN5" s="927">
        <v>448654</v>
      </c>
      <c r="AO5" s="927">
        <v>568708</v>
      </c>
      <c r="AP5" s="927">
        <v>652707</v>
      </c>
      <c r="AQ5" s="927">
        <v>670867</v>
      </c>
      <c r="AR5" s="927">
        <v>749776</v>
      </c>
      <c r="AS5" s="927">
        <v>989981</v>
      </c>
      <c r="AT5" s="927">
        <v>37503</v>
      </c>
      <c r="AU5" s="1165"/>
    </row>
    <row r="6" spans="1:47" ht="30.75" customHeight="1">
      <c r="A6" s="110" t="s">
        <v>2086</v>
      </c>
      <c r="B6" s="970" t="s">
        <v>180</v>
      </c>
      <c r="C6" s="927">
        <v>0</v>
      </c>
      <c r="D6" s="927">
        <v>28072</v>
      </c>
      <c r="E6" s="927">
        <v>81655</v>
      </c>
      <c r="F6" s="927">
        <v>29081</v>
      </c>
      <c r="G6" s="927">
        <v>54440</v>
      </c>
      <c r="H6" s="927">
        <v>50650</v>
      </c>
      <c r="I6" s="927">
        <v>0</v>
      </c>
      <c r="J6" s="927">
        <v>0</v>
      </c>
      <c r="K6" s="927">
        <v>0</v>
      </c>
      <c r="L6" s="927">
        <v>0</v>
      </c>
      <c r="M6" s="927">
        <v>0</v>
      </c>
      <c r="N6" s="927">
        <v>0</v>
      </c>
      <c r="O6" s="927">
        <v>0</v>
      </c>
      <c r="P6" s="927">
        <v>0</v>
      </c>
      <c r="Q6" s="927">
        <v>0</v>
      </c>
      <c r="R6" s="927">
        <v>32511</v>
      </c>
      <c r="S6" s="927">
        <v>34549</v>
      </c>
      <c r="T6" s="927">
        <v>38795</v>
      </c>
      <c r="U6" s="927">
        <v>372911</v>
      </c>
      <c r="V6" s="927">
        <v>0</v>
      </c>
      <c r="W6" s="927" t="s">
        <v>332</v>
      </c>
      <c r="X6" s="927">
        <v>0</v>
      </c>
      <c r="Y6" s="927">
        <v>0</v>
      </c>
      <c r="Z6" s="927">
        <v>0</v>
      </c>
      <c r="AA6" s="927">
        <v>0</v>
      </c>
      <c r="AB6" s="927">
        <v>0</v>
      </c>
      <c r="AC6" s="927">
        <v>0</v>
      </c>
      <c r="AD6" s="927">
        <v>0</v>
      </c>
      <c r="AE6" s="927">
        <v>9513</v>
      </c>
      <c r="AF6" s="927">
        <v>9761</v>
      </c>
      <c r="AG6" s="927">
        <v>679612</v>
      </c>
      <c r="AH6" s="927">
        <v>7002</v>
      </c>
      <c r="AI6" s="927">
        <v>22360</v>
      </c>
      <c r="AJ6" s="927">
        <v>32959</v>
      </c>
      <c r="AK6" s="927">
        <v>196453</v>
      </c>
      <c r="AL6" s="927">
        <v>216208</v>
      </c>
      <c r="AM6" s="927">
        <v>260699</v>
      </c>
      <c r="AN6" s="927">
        <v>261240</v>
      </c>
      <c r="AO6" s="927">
        <v>291259</v>
      </c>
      <c r="AP6" s="927">
        <v>353975</v>
      </c>
      <c r="AQ6" s="927">
        <v>426755</v>
      </c>
      <c r="AR6" s="927">
        <v>474177</v>
      </c>
      <c r="AS6" s="927">
        <v>967877</v>
      </c>
      <c r="AT6" s="927">
        <v>11203</v>
      </c>
      <c r="AU6" s="1165"/>
    </row>
    <row r="7" spans="1:47" ht="15.75" customHeight="1">
      <c r="A7" s="110" t="s">
        <v>83</v>
      </c>
      <c r="B7" s="970" t="s">
        <v>180</v>
      </c>
      <c r="C7" s="927">
        <v>9400</v>
      </c>
      <c r="D7" s="927">
        <v>3536</v>
      </c>
      <c r="E7" s="927">
        <v>21965</v>
      </c>
      <c r="F7" s="927">
        <v>3300</v>
      </c>
      <c r="G7" s="927">
        <v>10408</v>
      </c>
      <c r="H7" s="927">
        <v>3593</v>
      </c>
      <c r="I7" s="927">
        <v>5195</v>
      </c>
      <c r="J7" s="927">
        <v>0</v>
      </c>
      <c r="K7" s="927">
        <v>0</v>
      </c>
      <c r="L7" s="927">
        <v>1170</v>
      </c>
      <c r="M7" s="927">
        <v>8943</v>
      </c>
      <c r="N7" s="927">
        <v>8943</v>
      </c>
      <c r="O7" s="927">
        <v>9085</v>
      </c>
      <c r="P7" s="927">
        <v>9314</v>
      </c>
      <c r="Q7" s="927">
        <v>13777</v>
      </c>
      <c r="R7" s="927">
        <v>14278</v>
      </c>
      <c r="S7" s="927">
        <v>14480</v>
      </c>
      <c r="T7" s="927">
        <v>17083</v>
      </c>
      <c r="U7" s="927">
        <v>19282</v>
      </c>
      <c r="V7" s="927">
        <v>0</v>
      </c>
      <c r="W7" s="927">
        <v>4618</v>
      </c>
      <c r="X7" s="927">
        <v>9346</v>
      </c>
      <c r="Y7" s="927">
        <v>19867</v>
      </c>
      <c r="Z7" s="927">
        <v>21809</v>
      </c>
      <c r="AA7" s="927">
        <v>22599</v>
      </c>
      <c r="AB7" s="927">
        <v>27950</v>
      </c>
      <c r="AC7" s="927">
        <v>28274</v>
      </c>
      <c r="AD7" s="927">
        <v>28274</v>
      </c>
      <c r="AE7" s="927">
        <v>28274</v>
      </c>
      <c r="AF7" s="927">
        <v>35284</v>
      </c>
      <c r="AG7" s="927">
        <v>53005</v>
      </c>
      <c r="AH7" s="927">
        <v>89679</v>
      </c>
      <c r="AI7" s="927">
        <v>92183</v>
      </c>
      <c r="AJ7" s="927">
        <v>108074</v>
      </c>
      <c r="AK7" s="927">
        <v>137044</v>
      </c>
      <c r="AL7" s="927">
        <v>176973</v>
      </c>
      <c r="AM7" s="927">
        <v>194307</v>
      </c>
      <c r="AN7" s="927">
        <v>254339</v>
      </c>
      <c r="AO7" s="927">
        <v>254339</v>
      </c>
      <c r="AP7" s="927">
        <v>279647</v>
      </c>
      <c r="AQ7" s="927">
        <v>280816</v>
      </c>
      <c r="AR7" s="927">
        <v>286141</v>
      </c>
      <c r="AS7" s="927">
        <v>307315</v>
      </c>
      <c r="AT7" s="927">
        <v>0</v>
      </c>
      <c r="AU7" s="1165"/>
    </row>
    <row r="8" spans="1:47" ht="15.75" customHeight="1">
      <c r="A8" s="111" t="s">
        <v>1396</v>
      </c>
      <c r="B8" s="971" t="s">
        <v>180</v>
      </c>
      <c r="C8" s="927"/>
      <c r="D8" s="927"/>
      <c r="E8" s="927"/>
      <c r="F8" s="927">
        <v>33300</v>
      </c>
      <c r="G8" s="927">
        <v>556456</v>
      </c>
      <c r="H8" s="927">
        <v>682713</v>
      </c>
      <c r="I8" s="927">
        <v>175214</v>
      </c>
      <c r="J8" s="927">
        <v>93844</v>
      </c>
      <c r="K8" s="927">
        <v>42577</v>
      </c>
      <c r="L8" s="927">
        <v>30197</v>
      </c>
      <c r="M8" s="927">
        <v>21091</v>
      </c>
      <c r="N8" s="927">
        <v>853</v>
      </c>
      <c r="O8" s="927">
        <v>-51736</v>
      </c>
      <c r="P8" s="927">
        <v>-20545</v>
      </c>
      <c r="Q8" s="927">
        <v>-3583</v>
      </c>
      <c r="R8" s="927">
        <v>20795</v>
      </c>
      <c r="S8" s="927">
        <v>37300</v>
      </c>
      <c r="T8" s="927">
        <v>77987</v>
      </c>
      <c r="U8" s="927">
        <v>97010</v>
      </c>
      <c r="V8" s="927">
        <v>37300</v>
      </c>
      <c r="W8" s="927">
        <v>31383</v>
      </c>
      <c r="X8" s="927">
        <v>59124</v>
      </c>
      <c r="Y8" s="927">
        <v>77161</v>
      </c>
      <c r="Z8" s="927">
        <v>129747</v>
      </c>
      <c r="AA8" s="927">
        <v>190950</v>
      </c>
      <c r="AB8" s="927">
        <v>255840</v>
      </c>
      <c r="AC8" s="927">
        <v>273513</v>
      </c>
      <c r="AD8" s="927">
        <v>332974</v>
      </c>
      <c r="AE8" s="927">
        <v>387003</v>
      </c>
      <c r="AF8" s="927">
        <v>416391</v>
      </c>
      <c r="AG8" s="927">
        <v>489982</v>
      </c>
      <c r="AH8" s="927">
        <v>157202</v>
      </c>
      <c r="AI8" s="927">
        <v>478013</v>
      </c>
      <c r="AJ8" s="927">
        <v>654119</v>
      </c>
      <c r="AK8" s="927">
        <v>1318097</v>
      </c>
      <c r="AL8" s="927">
        <v>1451611</v>
      </c>
      <c r="AM8" s="927">
        <v>1551731</v>
      </c>
      <c r="AN8" s="927" t="s">
        <v>2012</v>
      </c>
      <c r="AO8" s="927" t="s">
        <v>2012</v>
      </c>
      <c r="AP8" s="927" t="s">
        <v>2012</v>
      </c>
      <c r="AQ8" s="927">
        <v>1964680</v>
      </c>
      <c r="AR8" s="927">
        <v>2233500</v>
      </c>
      <c r="AS8" s="927">
        <v>2344906</v>
      </c>
      <c r="AT8" s="927">
        <v>151242</v>
      </c>
      <c r="AU8" s="1165"/>
    </row>
    <row r="9" spans="1:47" ht="15.75" customHeight="1">
      <c r="A9" s="678" t="s">
        <v>180</v>
      </c>
      <c r="B9" s="972" t="s">
        <v>180</v>
      </c>
      <c r="C9" s="928">
        <f t="shared" ref="C9:AA9" si="0">SUM(C4:C8)</f>
        <v>109137</v>
      </c>
      <c r="D9" s="928">
        <f t="shared" si="0"/>
        <v>120041</v>
      </c>
      <c r="E9" s="928">
        <f t="shared" si="0"/>
        <v>267385</v>
      </c>
      <c r="F9" s="928">
        <f t="shared" si="0"/>
        <v>313296</v>
      </c>
      <c r="G9" s="928">
        <f t="shared" si="0"/>
        <v>881826</v>
      </c>
      <c r="H9" s="928">
        <f t="shared" si="0"/>
        <v>917979</v>
      </c>
      <c r="I9" s="928">
        <f t="shared" si="0"/>
        <v>354963</v>
      </c>
      <c r="J9" s="928">
        <f t="shared" si="0"/>
        <v>95789.8</v>
      </c>
      <c r="K9" s="928">
        <f t="shared" si="0"/>
        <v>51790</v>
      </c>
      <c r="L9" s="928">
        <f t="shared" si="0"/>
        <v>45919</v>
      </c>
      <c r="M9" s="928">
        <f t="shared" si="0"/>
        <v>58600</v>
      </c>
      <c r="N9" s="928">
        <f t="shared" si="0"/>
        <v>46772</v>
      </c>
      <c r="O9" s="928">
        <f t="shared" si="0"/>
        <v>44825</v>
      </c>
      <c r="P9" s="928">
        <f t="shared" si="0"/>
        <v>101080</v>
      </c>
      <c r="Q9" s="928">
        <f t="shared" si="0"/>
        <v>143988</v>
      </c>
      <c r="R9" s="928">
        <f t="shared" si="0"/>
        <v>194789</v>
      </c>
      <c r="S9" s="928">
        <f t="shared" si="0"/>
        <v>222012</v>
      </c>
      <c r="T9" s="928">
        <f t="shared" si="0"/>
        <v>344328</v>
      </c>
      <c r="U9" s="928">
        <f t="shared" si="0"/>
        <v>745087</v>
      </c>
      <c r="V9" s="928">
        <f t="shared" si="0"/>
        <v>37300</v>
      </c>
      <c r="W9" s="928">
        <f t="shared" si="0"/>
        <v>41412</v>
      </c>
      <c r="X9" s="928">
        <f t="shared" si="0"/>
        <v>90257</v>
      </c>
      <c r="Y9" s="928">
        <f t="shared" si="0"/>
        <v>153037</v>
      </c>
      <c r="Z9" s="928">
        <f t="shared" si="0"/>
        <v>213484</v>
      </c>
      <c r="AA9" s="928">
        <f t="shared" si="0"/>
        <v>282522</v>
      </c>
      <c r="AB9" s="928">
        <f>SUM(AB4:AB7)</f>
        <v>132957</v>
      </c>
      <c r="AC9" s="928">
        <f t="shared" ref="AC9:AN9" si="1">SUM(AC4:AC7)</f>
        <v>158714</v>
      </c>
      <c r="AD9" s="928">
        <f t="shared" si="1"/>
        <v>265610</v>
      </c>
      <c r="AE9" s="928">
        <f t="shared" si="1"/>
        <v>309054</v>
      </c>
      <c r="AF9" s="928">
        <f t="shared" si="1"/>
        <v>384720</v>
      </c>
      <c r="AG9" s="928">
        <f t="shared" si="1"/>
        <v>1152354</v>
      </c>
      <c r="AH9" s="928">
        <f t="shared" si="1"/>
        <v>96681</v>
      </c>
      <c r="AI9" s="928">
        <f t="shared" si="1"/>
        <v>153176</v>
      </c>
      <c r="AJ9" s="928">
        <f t="shared" si="1"/>
        <v>197781</v>
      </c>
      <c r="AK9" s="928">
        <f t="shared" si="1"/>
        <v>463040</v>
      </c>
      <c r="AL9" s="928">
        <f t="shared" si="1"/>
        <v>535360</v>
      </c>
      <c r="AM9" s="928">
        <f t="shared" si="1"/>
        <v>744918</v>
      </c>
      <c r="AN9" s="928">
        <f t="shared" si="1"/>
        <v>968333</v>
      </c>
      <c r="AO9" s="928">
        <f t="shared" ref="AO9:AP9" si="2">SUM(AO4:AO7)</f>
        <v>1118406</v>
      </c>
      <c r="AP9" s="928">
        <f t="shared" si="2"/>
        <v>1290429</v>
      </c>
      <c r="AQ9" s="928">
        <f>SUM(AQ4:AQ7)</f>
        <v>1382538</v>
      </c>
      <c r="AR9" s="928">
        <f>SUM(AR4:AR7)</f>
        <v>1514194</v>
      </c>
      <c r="AS9" s="928">
        <f>SUM(AS4:AS7)</f>
        <v>2269273</v>
      </c>
      <c r="AT9" s="928">
        <f>SUM(AT4:AT7)</f>
        <v>48706</v>
      </c>
      <c r="AU9" s="1165"/>
    </row>
    <row r="10" spans="1:47" ht="18" customHeight="1">
      <c r="A10" s="112" t="s">
        <v>82</v>
      </c>
      <c r="B10" s="973" t="s">
        <v>179</v>
      </c>
      <c r="C10" s="927">
        <f t="shared" ref="C10:K10" si="3">C42</f>
        <v>7866</v>
      </c>
      <c r="D10" s="927">
        <f t="shared" si="3"/>
        <v>12589</v>
      </c>
      <c r="E10" s="927">
        <f t="shared" si="3"/>
        <v>14912</v>
      </c>
      <c r="F10" s="927">
        <f t="shared" si="3"/>
        <v>26390</v>
      </c>
      <c r="G10" s="927">
        <f t="shared" si="3"/>
        <v>138994</v>
      </c>
      <c r="H10" s="927">
        <f t="shared" si="3"/>
        <v>282087</v>
      </c>
      <c r="I10" s="927">
        <f t="shared" si="3"/>
        <v>636023</v>
      </c>
      <c r="J10" s="927">
        <f t="shared" si="3"/>
        <v>0</v>
      </c>
      <c r="K10" s="927">
        <f t="shared" si="3"/>
        <v>10620</v>
      </c>
      <c r="L10" s="927">
        <v>26120</v>
      </c>
      <c r="M10" s="927">
        <v>59020</v>
      </c>
      <c r="N10" s="927">
        <v>74370</v>
      </c>
      <c r="O10" s="927">
        <v>170171</v>
      </c>
      <c r="P10" s="927">
        <v>291133</v>
      </c>
      <c r="Q10" s="927">
        <v>344133</v>
      </c>
      <c r="R10" s="927">
        <v>344633</v>
      </c>
      <c r="S10" s="927">
        <v>355663</v>
      </c>
      <c r="T10" s="927">
        <v>386326</v>
      </c>
      <c r="U10" s="927">
        <v>509389</v>
      </c>
      <c r="V10" s="927">
        <v>0</v>
      </c>
      <c r="W10" s="927">
        <v>4000</v>
      </c>
      <c r="X10" s="927">
        <v>137875</v>
      </c>
      <c r="Y10" s="927">
        <v>155962</v>
      </c>
      <c r="Z10" s="927">
        <v>156962</v>
      </c>
      <c r="AA10" s="927">
        <v>201962</v>
      </c>
      <c r="AB10" s="927">
        <v>424541</v>
      </c>
      <c r="AC10" s="927">
        <v>544962</v>
      </c>
      <c r="AD10" s="927">
        <v>691962</v>
      </c>
      <c r="AE10" s="927">
        <v>750962</v>
      </c>
      <c r="AF10" s="927">
        <v>852462</v>
      </c>
      <c r="AG10" s="927">
        <v>1006762</v>
      </c>
      <c r="AH10" s="927">
        <v>45000</v>
      </c>
      <c r="AI10" s="927">
        <v>82000</v>
      </c>
      <c r="AJ10" s="927">
        <v>193500</v>
      </c>
      <c r="AK10" s="927">
        <v>533601</v>
      </c>
      <c r="AL10" s="927">
        <v>727775</v>
      </c>
      <c r="AM10" s="927">
        <v>972350</v>
      </c>
      <c r="AN10" s="927">
        <v>1087849</v>
      </c>
      <c r="AO10" s="927">
        <v>1177378</v>
      </c>
      <c r="AP10" s="927">
        <v>1448066.5</v>
      </c>
      <c r="AQ10" s="927">
        <v>1656097.5</v>
      </c>
      <c r="AR10" s="927">
        <v>1853093.5</v>
      </c>
      <c r="AS10" s="927">
        <v>2202377</v>
      </c>
      <c r="AT10" s="927">
        <v>120000</v>
      </c>
      <c r="AU10" s="1165"/>
    </row>
    <row r="11" spans="1:47" ht="14.25">
      <c r="A11" s="969"/>
      <c r="B11" s="969"/>
      <c r="C11" s="929">
        <f t="shared" ref="C11:F11" si="4">SUM(C9:C10)</f>
        <v>117003</v>
      </c>
      <c r="D11" s="929">
        <f t="shared" si="4"/>
        <v>132630</v>
      </c>
      <c r="E11" s="929">
        <f t="shared" si="4"/>
        <v>282297</v>
      </c>
      <c r="F11" s="929">
        <f t="shared" si="4"/>
        <v>339686</v>
      </c>
      <c r="G11" s="929">
        <f t="shared" ref="G11:I11" si="5">SUM(G9:G10)</f>
        <v>1020820</v>
      </c>
      <c r="H11" s="929">
        <f t="shared" si="5"/>
        <v>1200066</v>
      </c>
      <c r="I11" s="929">
        <f t="shared" si="5"/>
        <v>990986</v>
      </c>
      <c r="J11" s="929">
        <f t="shared" ref="J11:AG11" si="6">SUM(J9:J10)</f>
        <v>95789.8</v>
      </c>
      <c r="K11" s="929">
        <f t="shared" si="6"/>
        <v>62410</v>
      </c>
      <c r="L11" s="929">
        <f t="shared" si="6"/>
        <v>72039</v>
      </c>
      <c r="M11" s="929">
        <f t="shared" si="6"/>
        <v>117620</v>
      </c>
      <c r="N11" s="929">
        <f t="shared" si="6"/>
        <v>121142</v>
      </c>
      <c r="O11" s="929">
        <f t="shared" si="6"/>
        <v>214996</v>
      </c>
      <c r="P11" s="929">
        <f t="shared" si="6"/>
        <v>392213</v>
      </c>
      <c r="Q11" s="929">
        <f t="shared" si="6"/>
        <v>488121</v>
      </c>
      <c r="R11" s="929">
        <f t="shared" si="6"/>
        <v>539422</v>
      </c>
      <c r="S11" s="929">
        <f t="shared" si="6"/>
        <v>577675</v>
      </c>
      <c r="T11" s="929">
        <f t="shared" si="6"/>
        <v>730654</v>
      </c>
      <c r="U11" s="929">
        <f t="shared" si="6"/>
        <v>1254476</v>
      </c>
      <c r="V11" s="929">
        <f t="shared" si="6"/>
        <v>37300</v>
      </c>
      <c r="W11" s="929">
        <f t="shared" si="6"/>
        <v>45412</v>
      </c>
      <c r="X11" s="929">
        <f t="shared" si="6"/>
        <v>228132</v>
      </c>
      <c r="Y11" s="929">
        <f t="shared" si="6"/>
        <v>308999</v>
      </c>
      <c r="Z11" s="929">
        <f t="shared" si="6"/>
        <v>370446</v>
      </c>
      <c r="AA11" s="929">
        <f t="shared" si="6"/>
        <v>484484</v>
      </c>
      <c r="AB11" s="929">
        <f t="shared" si="6"/>
        <v>557498</v>
      </c>
      <c r="AC11" s="929">
        <f t="shared" si="6"/>
        <v>703676</v>
      </c>
      <c r="AD11" s="929">
        <f t="shared" si="6"/>
        <v>957572</v>
      </c>
      <c r="AE11" s="929">
        <f t="shared" si="6"/>
        <v>1060016</v>
      </c>
      <c r="AF11" s="929">
        <f t="shared" si="6"/>
        <v>1237182</v>
      </c>
      <c r="AG11" s="929">
        <f t="shared" si="6"/>
        <v>2159116</v>
      </c>
      <c r="AH11" s="929">
        <f t="shared" ref="AH11:AM11" si="7">SUM(AH9:AH10)</f>
        <v>141681</v>
      </c>
      <c r="AI11" s="929">
        <f t="shared" si="7"/>
        <v>235176</v>
      </c>
      <c r="AJ11" s="929">
        <f t="shared" si="7"/>
        <v>391281</v>
      </c>
      <c r="AK11" s="929">
        <f t="shared" si="7"/>
        <v>996641</v>
      </c>
      <c r="AL11" s="929">
        <f t="shared" si="7"/>
        <v>1263135</v>
      </c>
      <c r="AM11" s="929">
        <f t="shared" si="7"/>
        <v>1717268</v>
      </c>
      <c r="AN11" s="929">
        <f t="shared" ref="AN11:AO11" si="8">SUM(AN9:AN10)</f>
        <v>2056182</v>
      </c>
      <c r="AO11" s="929">
        <f t="shared" si="8"/>
        <v>2295784</v>
      </c>
      <c r="AP11" s="929">
        <f t="shared" ref="AP11" si="9">SUM(AP9:AP10)</f>
        <v>2738495.5</v>
      </c>
      <c r="AQ11" s="929">
        <f>SUM(AQ9:AQ10)</f>
        <v>3038635.5</v>
      </c>
      <c r="AR11" s="929">
        <f>SUM(AR9:AR10)</f>
        <v>3367287.5</v>
      </c>
      <c r="AS11" s="929">
        <f>SUM(AS9:AS10)</f>
        <v>4471650</v>
      </c>
      <c r="AT11" s="929">
        <f>SUM(AT9:AT10)</f>
        <v>168706</v>
      </c>
      <c r="AU11" s="1165"/>
    </row>
    <row r="12" spans="1:47" s="1204" customFormat="1" ht="30.75" customHeight="1">
      <c r="A12" s="1385" t="s">
        <v>3287</v>
      </c>
      <c r="B12" s="1385"/>
      <c r="C12" s="1385"/>
      <c r="D12" s="1385"/>
      <c r="E12" s="1385"/>
      <c r="F12" s="1385"/>
      <c r="G12" s="1385"/>
      <c r="H12" s="1385"/>
      <c r="I12" s="1385"/>
      <c r="J12" s="1385"/>
      <c r="K12" s="1385"/>
      <c r="L12" s="1385"/>
      <c r="M12" s="1385"/>
      <c r="N12" s="1385"/>
      <c r="O12" s="1385"/>
      <c r="P12" s="1385"/>
      <c r="Q12" s="1385"/>
      <c r="R12" s="1385"/>
      <c r="S12" s="1385"/>
      <c r="T12" s="1385"/>
      <c r="U12" s="1385"/>
      <c r="V12" s="1385"/>
      <c r="W12" s="1385"/>
      <c r="X12" s="1385"/>
      <c r="Y12" s="1385"/>
      <c r="Z12" s="1385"/>
      <c r="AA12" s="1385"/>
      <c r="AB12" s="1385"/>
      <c r="AC12" s="1385"/>
      <c r="AD12" s="1385"/>
      <c r="AE12" s="1385"/>
      <c r="AF12" s="1385"/>
      <c r="AG12" s="1385"/>
      <c r="AH12" s="1385"/>
      <c r="AI12" s="1385"/>
      <c r="AJ12" s="1385"/>
      <c r="AK12" s="1385"/>
      <c r="AL12" s="1385"/>
      <c r="AM12" s="1385"/>
      <c r="AN12" s="1385"/>
      <c r="AO12" s="1385"/>
      <c r="AP12" s="1385"/>
      <c r="AQ12" s="1385"/>
      <c r="AR12" s="1385"/>
      <c r="AS12" s="1385"/>
      <c r="AT12" s="1385"/>
    </row>
    <row r="13" spans="1:47" ht="17.25" customHeight="1"/>
    <row r="14" spans="1:47" ht="17.25" customHeight="1"/>
    <row r="15" spans="1:47" ht="17.25" customHeight="1"/>
    <row r="16" spans="1:47" ht="17.25" customHeight="1"/>
    <row r="17" spans="1:46" ht="17.25" customHeight="1"/>
    <row r="18" spans="1:46" ht="17.25" customHeight="1">
      <c r="AR18" s="1164"/>
      <c r="AS18" s="1164"/>
      <c r="AT18" s="1164"/>
    </row>
    <row r="19" spans="1:46" ht="17.25" customHeight="1">
      <c r="AR19" s="1164"/>
      <c r="AS19" s="1164"/>
      <c r="AT19" s="1164"/>
    </row>
    <row r="20" spans="1:46" ht="17.25" customHeight="1">
      <c r="AR20" s="1164"/>
      <c r="AS20" s="1164"/>
      <c r="AT20" s="1164"/>
    </row>
    <row r="21" spans="1:46" ht="17.25" customHeight="1">
      <c r="AR21" s="1164"/>
      <c r="AS21" s="1164"/>
      <c r="AT21" s="1164"/>
    </row>
    <row r="22" spans="1:46" ht="17.25" customHeight="1">
      <c r="AR22" s="1164"/>
      <c r="AS22" s="1164"/>
      <c r="AT22" s="1164"/>
    </row>
    <row r="23" spans="1:46" ht="17.25" customHeight="1">
      <c r="AR23" s="1164"/>
      <c r="AS23" s="1164"/>
      <c r="AT23" s="1164"/>
    </row>
    <row r="24" spans="1:46" ht="17.25" customHeight="1">
      <c r="AR24" s="1164"/>
      <c r="AS24" s="1164"/>
      <c r="AT24" s="1164"/>
    </row>
    <row r="25" spans="1:46" ht="17.25" customHeight="1"/>
    <row r="26" spans="1:46" ht="17.25" customHeight="1"/>
    <row r="27" spans="1:46" ht="17.25" customHeight="1"/>
    <row r="28" spans="1:46" ht="17.25" customHeight="1"/>
    <row r="29" spans="1:46" ht="17.25" customHeight="1"/>
    <row r="30" spans="1:46" ht="17.25" customHeight="1">
      <c r="A30" s="9"/>
      <c r="B30" s="9"/>
      <c r="C30" s="9"/>
      <c r="D30" s="9"/>
      <c r="E30" s="9"/>
      <c r="F30" s="9"/>
      <c r="G30" s="9"/>
      <c r="H30" s="9"/>
    </row>
    <row r="31" spans="1:46" ht="17.25" customHeight="1">
      <c r="A31" s="682" t="s">
        <v>82</v>
      </c>
      <c r="B31" s="681"/>
      <c r="C31" s="681" t="s">
        <v>62</v>
      </c>
      <c r="D31" s="681" t="s">
        <v>63</v>
      </c>
      <c r="E31" s="681" t="s">
        <v>64</v>
      </c>
      <c r="F31" s="681" t="s">
        <v>65</v>
      </c>
      <c r="G31" s="681" t="s">
        <v>66</v>
      </c>
      <c r="H31" s="681" t="s">
        <v>67</v>
      </c>
      <c r="I31" s="681" t="s">
        <v>68</v>
      </c>
      <c r="J31" s="681" t="s">
        <v>259</v>
      </c>
      <c r="K31" s="681" t="s">
        <v>260</v>
      </c>
      <c r="L31" s="681" t="s">
        <v>261</v>
      </c>
      <c r="M31" s="681" t="s">
        <v>262</v>
      </c>
      <c r="N31" s="681" t="s">
        <v>263</v>
      </c>
      <c r="O31" s="681" t="s">
        <v>264</v>
      </c>
      <c r="P31" s="681" t="s">
        <v>265</v>
      </c>
      <c r="Q31" s="681" t="s">
        <v>266</v>
      </c>
      <c r="R31" s="681" t="s">
        <v>267</v>
      </c>
      <c r="S31" s="681" t="s">
        <v>268</v>
      </c>
      <c r="T31" s="681" t="s">
        <v>269</v>
      </c>
      <c r="U31" s="681" t="s">
        <v>270</v>
      </c>
      <c r="V31" s="681" t="s">
        <v>333</v>
      </c>
      <c r="W31" s="681" t="s">
        <v>1435</v>
      </c>
      <c r="X31" s="681" t="s">
        <v>1477</v>
      </c>
      <c r="Y31" s="681" t="s">
        <v>1498</v>
      </c>
      <c r="Z31" s="681" t="s">
        <v>1539</v>
      </c>
      <c r="AA31" s="681" t="s">
        <v>1586</v>
      </c>
      <c r="AB31" s="681" t="s">
        <v>1633</v>
      </c>
      <c r="AC31" s="681" t="s">
        <v>1771</v>
      </c>
      <c r="AD31" s="681" t="s">
        <v>1752</v>
      </c>
      <c r="AE31" s="681" t="s">
        <v>1806</v>
      </c>
      <c r="AF31" s="681" t="s">
        <v>1843</v>
      </c>
      <c r="AG31" s="681" t="s">
        <v>1867</v>
      </c>
      <c r="AH31" s="681" t="s">
        <v>1953</v>
      </c>
      <c r="AI31" s="681" t="s">
        <v>2062</v>
      </c>
      <c r="AJ31" s="681" t="s">
        <v>2127</v>
      </c>
      <c r="AK31" s="681" t="s">
        <v>2167</v>
      </c>
      <c r="AL31" s="681" t="s">
        <v>2244</v>
      </c>
      <c r="AM31" s="681" t="s">
        <v>2293</v>
      </c>
      <c r="AN31" s="681" t="s">
        <v>2353</v>
      </c>
      <c r="AO31" s="681" t="s">
        <v>2409</v>
      </c>
      <c r="AP31" s="681" t="s">
        <v>2459</v>
      </c>
      <c r="AQ31" s="681" t="s">
        <v>2570</v>
      </c>
      <c r="AR31" s="681" t="s">
        <v>2637</v>
      </c>
      <c r="AS31" s="681" t="s">
        <v>2898</v>
      </c>
      <c r="AT31" s="681" t="s">
        <v>3056</v>
      </c>
    </row>
    <row r="32" spans="1:46" ht="17.25" customHeight="1">
      <c r="A32" s="166" t="s">
        <v>84</v>
      </c>
      <c r="B32" s="164"/>
      <c r="C32" s="164">
        <v>4416</v>
      </c>
      <c r="D32" s="164">
        <v>5389</v>
      </c>
      <c r="E32" s="164">
        <v>12312</v>
      </c>
      <c r="F32" s="164">
        <v>16057</v>
      </c>
      <c r="G32" s="164">
        <v>9675</v>
      </c>
      <c r="H32" s="164">
        <v>16598</v>
      </c>
      <c r="I32" s="164">
        <v>47590</v>
      </c>
      <c r="J32" s="164">
        <v>0</v>
      </c>
      <c r="K32" s="164">
        <v>8920</v>
      </c>
      <c r="L32" s="164">
        <v>8920</v>
      </c>
      <c r="M32" s="164">
        <v>13320</v>
      </c>
      <c r="N32" s="164">
        <v>26670</v>
      </c>
      <c r="O32" s="164">
        <v>28170</v>
      </c>
      <c r="P32" s="164">
        <v>33870</v>
      </c>
      <c r="Q32" s="164">
        <v>33870</v>
      </c>
      <c r="R32" s="164">
        <v>33870</v>
      </c>
      <c r="S32" s="164">
        <v>38870</v>
      </c>
      <c r="T32" s="164">
        <v>51870</v>
      </c>
      <c r="U32" s="164">
        <v>96470</v>
      </c>
      <c r="V32" s="164">
        <v>0</v>
      </c>
      <c r="W32" s="164">
        <v>0</v>
      </c>
      <c r="X32" s="164">
        <v>4133</v>
      </c>
      <c r="Y32" s="164">
        <f>X32+3087</f>
        <v>7220</v>
      </c>
      <c r="Z32" s="164">
        <v>8220</v>
      </c>
      <c r="AA32" s="164">
        <v>10220</v>
      </c>
      <c r="AB32" s="164">
        <v>10220</v>
      </c>
      <c r="AC32" s="164">
        <v>13220</v>
      </c>
      <c r="AD32" s="164">
        <v>13220</v>
      </c>
      <c r="AE32" s="164">
        <v>13220</v>
      </c>
      <c r="AF32" s="164">
        <f>4000+133+3087+1000+3000+3000</f>
        <v>14220</v>
      </c>
      <c r="AG32" s="164">
        <f>4000+133+3087+1000+3000+34800</f>
        <v>46020</v>
      </c>
      <c r="AH32" s="164"/>
      <c r="AI32" s="164">
        <f>2000</f>
        <v>2000</v>
      </c>
      <c r="AJ32" s="164">
        <f>2000+2000</f>
        <v>4000</v>
      </c>
      <c r="AK32" s="164">
        <f>2000+2000+10000</f>
        <v>14000</v>
      </c>
      <c r="AL32" s="164">
        <f>2000+2000+10000</f>
        <v>14000</v>
      </c>
      <c r="AM32" s="164">
        <f>12000+2000+10000</f>
        <v>24000</v>
      </c>
      <c r="AN32" s="164">
        <f>32000+2000+10000+2000</f>
        <v>46000</v>
      </c>
      <c r="AO32" s="164">
        <f>32000+13000+10000+2000</f>
        <v>57000</v>
      </c>
      <c r="AP32" s="164">
        <f>54000+13000+10000+2000</f>
        <v>79000</v>
      </c>
      <c r="AQ32" s="164">
        <f>54000+13000+10000+2000</f>
        <v>79000</v>
      </c>
      <c r="AR32" s="164">
        <f>91000+14000+10000+2000</f>
        <v>117000</v>
      </c>
      <c r="AS32" s="164">
        <v>147640</v>
      </c>
      <c r="AT32" s="164">
        <f>10000+10000</f>
        <v>20000</v>
      </c>
    </row>
    <row r="33" spans="1:46" ht="17.25">
      <c r="A33" s="165" t="s">
        <v>85</v>
      </c>
      <c r="B33" s="164"/>
      <c r="C33" s="164">
        <v>0</v>
      </c>
      <c r="D33" s="164">
        <v>0</v>
      </c>
      <c r="E33" s="164">
        <v>0</v>
      </c>
      <c r="F33" s="164">
        <v>833</v>
      </c>
      <c r="G33" s="164">
        <v>10827</v>
      </c>
      <c r="H33" s="164">
        <v>11489</v>
      </c>
      <c r="I33" s="164">
        <v>14700</v>
      </c>
      <c r="J33" s="164">
        <v>0</v>
      </c>
      <c r="K33" s="164">
        <v>1700</v>
      </c>
      <c r="L33" s="164">
        <v>2200</v>
      </c>
      <c r="M33" s="164">
        <v>2700</v>
      </c>
      <c r="N33" s="164">
        <v>4700</v>
      </c>
      <c r="O33" s="164">
        <v>6700</v>
      </c>
      <c r="P33" s="164">
        <v>8700</v>
      </c>
      <c r="Q33" s="164">
        <v>8700</v>
      </c>
      <c r="R33" s="164">
        <v>9200</v>
      </c>
      <c r="S33" s="164">
        <v>9200</v>
      </c>
      <c r="T33" s="164">
        <v>9200</v>
      </c>
      <c r="U33" s="164">
        <v>9850</v>
      </c>
      <c r="V33" s="164">
        <v>0</v>
      </c>
      <c r="W33" s="164">
        <v>0</v>
      </c>
      <c r="X33" s="164">
        <v>2000</v>
      </c>
      <c r="Y33" s="164">
        <v>2000</v>
      </c>
      <c r="Z33" s="164">
        <v>2000</v>
      </c>
      <c r="AA33" s="164">
        <v>10000</v>
      </c>
      <c r="AB33" s="164">
        <v>11000</v>
      </c>
      <c r="AC33" s="164">
        <v>11000</v>
      </c>
      <c r="AD33" s="164">
        <v>11000</v>
      </c>
      <c r="AE33" s="164">
        <v>12000</v>
      </c>
      <c r="AF33" s="164">
        <v>14500</v>
      </c>
      <c r="AG33" s="164">
        <v>25000</v>
      </c>
      <c r="AH33" s="164"/>
      <c r="AI33" s="164">
        <v>10000</v>
      </c>
      <c r="AJ33" s="164">
        <v>10000</v>
      </c>
      <c r="AK33" s="164">
        <v>30000</v>
      </c>
      <c r="AL33" s="164">
        <v>55000</v>
      </c>
      <c r="AM33" s="164">
        <v>60000</v>
      </c>
      <c r="AN33" s="164">
        <v>115000</v>
      </c>
      <c r="AO33" s="164">
        <v>135000</v>
      </c>
      <c r="AP33" s="164">
        <v>160000</v>
      </c>
      <c r="AQ33" s="164">
        <v>160000</v>
      </c>
      <c r="AR33" s="164">
        <v>160500</v>
      </c>
      <c r="AS33" s="164">
        <v>215500</v>
      </c>
      <c r="AT33" s="164"/>
    </row>
    <row r="34" spans="1:46" ht="22.5" customHeight="1">
      <c r="A34" s="165" t="s">
        <v>86</v>
      </c>
      <c r="B34" s="164"/>
      <c r="C34" s="164">
        <v>3450</v>
      </c>
      <c r="D34" s="164">
        <v>3600</v>
      </c>
      <c r="E34" s="164">
        <v>2600</v>
      </c>
      <c r="F34" s="164">
        <v>9000</v>
      </c>
      <c r="G34" s="164">
        <v>13492</v>
      </c>
      <c r="H34" s="164">
        <v>24000</v>
      </c>
      <c r="I34" s="164">
        <v>111619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20000</v>
      </c>
      <c r="V34" s="164">
        <v>0</v>
      </c>
      <c r="W34" s="164">
        <v>0</v>
      </c>
      <c r="X34" s="164"/>
      <c r="Y34" s="164">
        <v>15000</v>
      </c>
      <c r="Z34" s="164">
        <v>15000</v>
      </c>
      <c r="AA34" s="164">
        <v>25000</v>
      </c>
      <c r="AB34" s="164">
        <v>26500</v>
      </c>
      <c r="AC34" s="164">
        <v>29000</v>
      </c>
      <c r="AD34" s="164">
        <v>36000</v>
      </c>
      <c r="AE34" s="164">
        <v>41000</v>
      </c>
      <c r="AF34" s="164">
        <v>52000</v>
      </c>
      <c r="AG34" s="164">
        <v>54000</v>
      </c>
      <c r="AH34" s="164"/>
      <c r="AI34" s="164"/>
      <c r="AJ34" s="164"/>
      <c r="AK34" s="164"/>
      <c r="AL34" s="164"/>
      <c r="AM34" s="164"/>
      <c r="AN34" s="164"/>
      <c r="AO34" s="164"/>
      <c r="AP34" s="164">
        <v>3000</v>
      </c>
      <c r="AQ34" s="164">
        <v>3000</v>
      </c>
      <c r="AR34" s="164">
        <v>3000</v>
      </c>
      <c r="AS34" s="164">
        <v>6000</v>
      </c>
      <c r="AT34" s="164"/>
    </row>
    <row r="35" spans="1:46" ht="17.25">
      <c r="A35" s="165" t="s">
        <v>87</v>
      </c>
      <c r="B35" s="164"/>
      <c r="C35" s="164">
        <v>0</v>
      </c>
      <c r="D35" s="164">
        <v>3600</v>
      </c>
      <c r="E35" s="164">
        <v>0</v>
      </c>
      <c r="F35" s="164">
        <v>500</v>
      </c>
      <c r="G35" s="164">
        <v>0</v>
      </c>
      <c r="H35" s="164">
        <v>31000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/>
      <c r="Y35" s="164"/>
      <c r="Z35" s="164"/>
      <c r="AA35" s="164"/>
      <c r="AB35" s="164">
        <v>0</v>
      </c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</row>
    <row r="36" spans="1:46" ht="17.25">
      <c r="A36" s="165" t="s">
        <v>88</v>
      </c>
      <c r="B36" s="164"/>
      <c r="C36" s="164">
        <v>0</v>
      </c>
      <c r="D36" s="164">
        <v>0</v>
      </c>
      <c r="E36" s="164">
        <v>0</v>
      </c>
      <c r="F36" s="164">
        <v>0</v>
      </c>
      <c r="G36" s="164">
        <v>50000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/>
      <c r="Y36" s="164"/>
      <c r="Z36" s="164"/>
      <c r="AA36" s="164"/>
      <c r="AB36" s="164">
        <v>0</v>
      </c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</row>
    <row r="37" spans="1:46" ht="17.25">
      <c r="A37" s="165" t="s">
        <v>89</v>
      </c>
      <c r="B37" s="164"/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26500</v>
      </c>
      <c r="I37" s="164">
        <v>5000</v>
      </c>
      <c r="J37" s="164"/>
      <c r="K37" s="164"/>
      <c r="L37" s="164"/>
      <c r="M37" s="164"/>
      <c r="N37" s="164"/>
      <c r="O37" s="164"/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41000</v>
      </c>
      <c r="V37" s="164">
        <v>0</v>
      </c>
      <c r="W37" s="164">
        <v>4000</v>
      </c>
      <c r="X37" s="164">
        <v>4000</v>
      </c>
      <c r="Y37" s="164">
        <v>4000</v>
      </c>
      <c r="Z37" s="164">
        <v>4000</v>
      </c>
      <c r="AA37" s="164">
        <v>29000</v>
      </c>
      <c r="AB37" s="164">
        <v>54000</v>
      </c>
      <c r="AC37" s="164">
        <v>54000</v>
      </c>
      <c r="AD37" s="164">
        <v>54000</v>
      </c>
      <c r="AE37" s="164">
        <v>54000</v>
      </c>
      <c r="AF37" s="164">
        <v>54000</v>
      </c>
      <c r="AG37" s="164">
        <v>54000</v>
      </c>
      <c r="AH37" s="164"/>
      <c r="AI37" s="164"/>
      <c r="AJ37" s="164"/>
      <c r="AK37" s="164"/>
      <c r="AL37" s="164"/>
      <c r="AM37" s="164"/>
      <c r="AN37" s="164"/>
      <c r="AO37" s="164"/>
      <c r="AP37" s="164"/>
      <c r="AQ37" s="164">
        <v>6579</v>
      </c>
      <c r="AR37" s="164">
        <v>6579</v>
      </c>
      <c r="AS37" s="164">
        <v>43579</v>
      </c>
      <c r="AT37" s="164"/>
    </row>
    <row r="38" spans="1:46" ht="17.25">
      <c r="A38" s="165" t="s">
        <v>90</v>
      </c>
      <c r="B38" s="164"/>
      <c r="C38" s="164">
        <v>0</v>
      </c>
      <c r="D38" s="164">
        <v>0</v>
      </c>
      <c r="E38" s="164">
        <v>0</v>
      </c>
      <c r="F38" s="164">
        <v>0</v>
      </c>
      <c r="G38" s="164">
        <v>5000</v>
      </c>
      <c r="H38" s="164">
        <v>22500</v>
      </c>
      <c r="I38" s="164">
        <v>21500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</row>
    <row r="39" spans="1:46" ht="17.25">
      <c r="A39" s="165" t="s">
        <v>91</v>
      </c>
      <c r="B39" s="164"/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20000</v>
      </c>
      <c r="I39" s="164">
        <v>37380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/>
      <c r="Y39" s="164"/>
      <c r="Z39" s="164"/>
      <c r="AA39" s="164"/>
      <c r="AB39" s="164"/>
      <c r="AC39" s="164"/>
      <c r="AD39" s="164"/>
      <c r="AE39" s="164"/>
      <c r="AF39" s="164"/>
      <c r="AG39" s="164">
        <v>110000</v>
      </c>
      <c r="AH39" s="164"/>
      <c r="AI39" s="164"/>
      <c r="AJ39" s="164">
        <v>109500</v>
      </c>
      <c r="AK39" s="164">
        <v>419601</v>
      </c>
      <c r="AL39" s="164">
        <v>588775</v>
      </c>
      <c r="AM39" s="164">
        <v>718350</v>
      </c>
      <c r="AN39" s="164">
        <v>736850</v>
      </c>
      <c r="AO39" s="164">
        <v>780378</v>
      </c>
      <c r="AP39" s="164">
        <v>909066.5</v>
      </c>
      <c r="AQ39" s="164">
        <v>1020518.5</v>
      </c>
      <c r="AR39" s="164">
        <v>1129014.5</v>
      </c>
      <c r="AS39" s="164">
        <v>1302660</v>
      </c>
      <c r="AT39" s="164"/>
    </row>
    <row r="40" spans="1:46" ht="17.25">
      <c r="A40" s="165" t="s">
        <v>92</v>
      </c>
      <c r="B40" s="164"/>
      <c r="C40" s="164"/>
      <c r="D40" s="164"/>
      <c r="E40" s="164"/>
      <c r="F40" s="164"/>
      <c r="G40" s="164"/>
      <c r="H40" s="164">
        <v>0</v>
      </c>
      <c r="I40" s="164">
        <v>50000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/>
      <c r="Y40" s="164"/>
      <c r="Z40" s="164"/>
      <c r="AA40" s="164"/>
      <c r="AB40" s="164">
        <v>50079</v>
      </c>
      <c r="AC40" s="164">
        <v>100000</v>
      </c>
      <c r="AD40" s="164">
        <v>140000</v>
      </c>
      <c r="AE40" s="164">
        <v>193000</v>
      </c>
      <c r="AF40" s="164">
        <v>240000</v>
      </c>
      <c r="AG40" s="164">
        <v>240000</v>
      </c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>
        <v>50000</v>
      </c>
      <c r="AT40" s="164"/>
    </row>
    <row r="41" spans="1:46" ht="17.25">
      <c r="A41" s="165" t="s">
        <v>93</v>
      </c>
      <c r="B41" s="164"/>
      <c r="C41" s="164">
        <v>0</v>
      </c>
      <c r="D41" s="164">
        <v>0</v>
      </c>
      <c r="E41" s="164">
        <v>0</v>
      </c>
      <c r="F41" s="164">
        <v>0</v>
      </c>
      <c r="G41" s="164">
        <v>50000</v>
      </c>
      <c r="H41" s="164">
        <v>130000</v>
      </c>
      <c r="I41" s="164">
        <v>348234</v>
      </c>
      <c r="J41" s="164">
        <v>0</v>
      </c>
      <c r="K41" s="164">
        <v>0</v>
      </c>
      <c r="L41" s="164">
        <v>15000</v>
      </c>
      <c r="M41" s="164">
        <v>43000</v>
      </c>
      <c r="N41" s="164">
        <v>43000</v>
      </c>
      <c r="O41" s="164">
        <v>135301</v>
      </c>
      <c r="P41" s="164">
        <v>248563</v>
      </c>
      <c r="Q41" s="164">
        <v>301563</v>
      </c>
      <c r="R41" s="164">
        <v>301563</v>
      </c>
      <c r="S41" s="164">
        <v>307593</v>
      </c>
      <c r="T41" s="164">
        <v>325256</v>
      </c>
      <c r="U41" s="164">
        <v>342069</v>
      </c>
      <c r="V41" s="164">
        <v>0</v>
      </c>
      <c r="W41" s="164">
        <v>0</v>
      </c>
      <c r="X41" s="164">
        <v>127742</v>
      </c>
      <c r="Y41" s="164">
        <v>127742</v>
      </c>
      <c r="Z41" s="164">
        <v>127742</v>
      </c>
      <c r="AA41" s="164">
        <v>127742</v>
      </c>
      <c r="AB41" s="164">
        <v>272742</v>
      </c>
      <c r="AC41" s="164">
        <v>337742</v>
      </c>
      <c r="AD41" s="164">
        <v>437742</v>
      </c>
      <c r="AE41" s="164">
        <v>437742</v>
      </c>
      <c r="AF41" s="164">
        <v>477742</v>
      </c>
      <c r="AG41" s="164">
        <v>477742</v>
      </c>
      <c r="AH41" s="164">
        <v>20000</v>
      </c>
      <c r="AI41" s="164">
        <v>70000</v>
      </c>
      <c r="AJ41" s="164">
        <v>70000</v>
      </c>
      <c r="AK41" s="164">
        <v>70000</v>
      </c>
      <c r="AL41" s="164">
        <v>70000</v>
      </c>
      <c r="AM41" s="164">
        <v>170000</v>
      </c>
      <c r="AN41" s="164">
        <v>190000</v>
      </c>
      <c r="AO41" s="164">
        <v>205000</v>
      </c>
      <c r="AP41" s="164">
        <v>297000</v>
      </c>
      <c r="AQ41" s="164">
        <v>387000</v>
      </c>
      <c r="AR41" s="164">
        <v>437000</v>
      </c>
      <c r="AS41" s="164">
        <v>437000</v>
      </c>
      <c r="AT41" s="164">
        <v>100000</v>
      </c>
    </row>
    <row r="42" spans="1:46" ht="15.75">
      <c r="A42" s="680" t="s">
        <v>2014</v>
      </c>
      <c r="B42" s="679"/>
      <c r="C42" s="679">
        <f t="shared" ref="C42:AD42" si="10">SUM(C32:C41)</f>
        <v>7866</v>
      </c>
      <c r="D42" s="679">
        <f t="shared" si="10"/>
        <v>12589</v>
      </c>
      <c r="E42" s="679">
        <f t="shared" si="10"/>
        <v>14912</v>
      </c>
      <c r="F42" s="679">
        <f t="shared" si="10"/>
        <v>26390</v>
      </c>
      <c r="G42" s="679">
        <f t="shared" si="10"/>
        <v>138994</v>
      </c>
      <c r="H42" s="679">
        <f t="shared" si="10"/>
        <v>282087</v>
      </c>
      <c r="I42" s="679">
        <f t="shared" si="10"/>
        <v>636023</v>
      </c>
      <c r="J42" s="679">
        <f t="shared" si="10"/>
        <v>0</v>
      </c>
      <c r="K42" s="679">
        <f t="shared" si="10"/>
        <v>10620</v>
      </c>
      <c r="L42" s="679">
        <f t="shared" si="10"/>
        <v>26120</v>
      </c>
      <c r="M42" s="679">
        <f t="shared" si="10"/>
        <v>59020</v>
      </c>
      <c r="N42" s="679">
        <f t="shared" si="10"/>
        <v>74370</v>
      </c>
      <c r="O42" s="679">
        <f t="shared" si="10"/>
        <v>170171</v>
      </c>
      <c r="P42" s="679">
        <f t="shared" si="10"/>
        <v>291133</v>
      </c>
      <c r="Q42" s="679">
        <f t="shared" si="10"/>
        <v>344133</v>
      </c>
      <c r="R42" s="679">
        <f t="shared" si="10"/>
        <v>344633</v>
      </c>
      <c r="S42" s="679">
        <f t="shared" si="10"/>
        <v>355663</v>
      </c>
      <c r="T42" s="679">
        <f t="shared" si="10"/>
        <v>386326</v>
      </c>
      <c r="U42" s="679">
        <f t="shared" si="10"/>
        <v>509389</v>
      </c>
      <c r="V42" s="679">
        <f t="shared" si="10"/>
        <v>0</v>
      </c>
      <c r="W42" s="679">
        <f t="shared" si="10"/>
        <v>4000</v>
      </c>
      <c r="X42" s="679">
        <f t="shared" si="10"/>
        <v>137875</v>
      </c>
      <c r="Y42" s="679">
        <f t="shared" si="10"/>
        <v>155962</v>
      </c>
      <c r="Z42" s="679">
        <f t="shared" si="10"/>
        <v>156962</v>
      </c>
      <c r="AA42" s="679">
        <f t="shared" si="10"/>
        <v>201962</v>
      </c>
      <c r="AB42" s="679">
        <f t="shared" si="10"/>
        <v>424541</v>
      </c>
      <c r="AC42" s="679">
        <f t="shared" si="10"/>
        <v>544962</v>
      </c>
      <c r="AD42" s="679">
        <f t="shared" si="10"/>
        <v>691962</v>
      </c>
      <c r="AE42" s="679">
        <f t="shared" ref="AE42:AL42" si="11">SUM(AE32:AE41)</f>
        <v>750962</v>
      </c>
      <c r="AF42" s="679">
        <f t="shared" si="11"/>
        <v>852462</v>
      </c>
      <c r="AG42" s="679">
        <f t="shared" si="11"/>
        <v>1006762</v>
      </c>
      <c r="AH42" s="679">
        <f t="shared" si="11"/>
        <v>20000</v>
      </c>
      <c r="AI42" s="679">
        <f t="shared" si="11"/>
        <v>82000</v>
      </c>
      <c r="AJ42" s="679">
        <f t="shared" si="11"/>
        <v>193500</v>
      </c>
      <c r="AK42" s="679">
        <f t="shared" si="11"/>
        <v>533601</v>
      </c>
      <c r="AL42" s="679">
        <f t="shared" si="11"/>
        <v>727775</v>
      </c>
      <c r="AM42" s="679">
        <f t="shared" ref="AM42:AT42" si="12">SUM(AM32:AM41)</f>
        <v>972350</v>
      </c>
      <c r="AN42" s="679">
        <f t="shared" si="12"/>
        <v>1087850</v>
      </c>
      <c r="AO42" s="679">
        <f t="shared" si="12"/>
        <v>1177378</v>
      </c>
      <c r="AP42" s="679">
        <f t="shared" si="12"/>
        <v>1448066.5</v>
      </c>
      <c r="AQ42" s="679">
        <f t="shared" si="12"/>
        <v>1656097.5</v>
      </c>
      <c r="AR42" s="679">
        <f t="shared" si="12"/>
        <v>1853093.5</v>
      </c>
      <c r="AS42" s="679">
        <f t="shared" si="12"/>
        <v>2202379</v>
      </c>
      <c r="AT42" s="679">
        <f t="shared" si="12"/>
        <v>120000</v>
      </c>
    </row>
    <row r="43" spans="1:46" ht="15.75" customHeight="1">
      <c r="A43" s="680" t="s">
        <v>181</v>
      </c>
      <c r="B43" s="679"/>
      <c r="C43" s="679"/>
      <c r="D43" s="679"/>
      <c r="E43" s="679"/>
      <c r="F43" s="679"/>
      <c r="G43" s="679"/>
      <c r="H43" s="679"/>
      <c r="I43" s="679"/>
      <c r="J43" s="679">
        <f>J42</f>
        <v>0</v>
      </c>
      <c r="K43" s="679">
        <f t="shared" ref="K43:U43" si="13">K42-J42</f>
        <v>10620</v>
      </c>
      <c r="L43" s="679">
        <f t="shared" si="13"/>
        <v>15500</v>
      </c>
      <c r="M43" s="679">
        <f t="shared" si="13"/>
        <v>32900</v>
      </c>
      <c r="N43" s="679">
        <f t="shared" si="13"/>
        <v>15350</v>
      </c>
      <c r="O43" s="679">
        <f t="shared" si="13"/>
        <v>95801</v>
      </c>
      <c r="P43" s="679">
        <f t="shared" si="13"/>
        <v>120962</v>
      </c>
      <c r="Q43" s="679">
        <f t="shared" si="13"/>
        <v>53000</v>
      </c>
      <c r="R43" s="679">
        <f t="shared" si="13"/>
        <v>500</v>
      </c>
      <c r="S43" s="679">
        <f t="shared" si="13"/>
        <v>11030</v>
      </c>
      <c r="T43" s="679">
        <f t="shared" si="13"/>
        <v>30663</v>
      </c>
      <c r="U43" s="679">
        <f t="shared" si="13"/>
        <v>123063</v>
      </c>
      <c r="V43" s="679">
        <v>0</v>
      </c>
      <c r="W43" s="679">
        <f t="shared" ref="W43:AG43" si="14">W42-V42</f>
        <v>4000</v>
      </c>
      <c r="X43" s="679">
        <f t="shared" si="14"/>
        <v>133875</v>
      </c>
      <c r="Y43" s="679">
        <f t="shared" si="14"/>
        <v>18087</v>
      </c>
      <c r="Z43" s="679">
        <f t="shared" si="14"/>
        <v>1000</v>
      </c>
      <c r="AA43" s="679">
        <f t="shared" si="14"/>
        <v>45000</v>
      </c>
      <c r="AB43" s="679">
        <f t="shared" si="14"/>
        <v>222579</v>
      </c>
      <c r="AC43" s="679">
        <f t="shared" si="14"/>
        <v>120421</v>
      </c>
      <c r="AD43" s="679">
        <f t="shared" si="14"/>
        <v>147000</v>
      </c>
      <c r="AE43" s="679">
        <f t="shared" si="14"/>
        <v>59000</v>
      </c>
      <c r="AF43" s="679">
        <f t="shared" si="14"/>
        <v>101500</v>
      </c>
      <c r="AG43" s="679">
        <f t="shared" si="14"/>
        <v>154300</v>
      </c>
      <c r="AH43" s="679">
        <f>AH42</f>
        <v>20000</v>
      </c>
      <c r="AI43" s="679">
        <f t="shared" ref="AI43:AS43" si="15">AI42-AH42</f>
        <v>62000</v>
      </c>
      <c r="AJ43" s="679">
        <f t="shared" si="15"/>
        <v>111500</v>
      </c>
      <c r="AK43" s="679">
        <f t="shared" si="15"/>
        <v>340101</v>
      </c>
      <c r="AL43" s="679">
        <f t="shared" si="15"/>
        <v>194174</v>
      </c>
      <c r="AM43" s="679">
        <f t="shared" si="15"/>
        <v>244575</v>
      </c>
      <c r="AN43" s="679">
        <f t="shared" si="15"/>
        <v>115500</v>
      </c>
      <c r="AO43" s="679">
        <f t="shared" si="15"/>
        <v>89528</v>
      </c>
      <c r="AP43" s="679">
        <f t="shared" si="15"/>
        <v>270688.5</v>
      </c>
      <c r="AQ43" s="679">
        <f t="shared" si="15"/>
        <v>208031</v>
      </c>
      <c r="AR43" s="679">
        <f t="shared" si="15"/>
        <v>196996</v>
      </c>
      <c r="AS43" s="679">
        <f t="shared" si="15"/>
        <v>349285.5</v>
      </c>
      <c r="AT43" s="679">
        <f>AT42</f>
        <v>120000</v>
      </c>
    </row>
    <row r="44" spans="1:46" ht="15.75" customHeight="1">
      <c r="A44" s="680" t="s">
        <v>1395</v>
      </c>
      <c r="B44" s="679"/>
      <c r="C44" s="679"/>
      <c r="D44" s="679"/>
      <c r="E44" s="679"/>
      <c r="F44" s="679"/>
      <c r="G44" s="679"/>
      <c r="H44" s="679"/>
      <c r="I44" s="679"/>
      <c r="J44" s="679">
        <v>0</v>
      </c>
      <c r="K44" s="679">
        <f t="shared" ref="K44:U44" si="16">J42</f>
        <v>0</v>
      </c>
      <c r="L44" s="679">
        <f t="shared" si="16"/>
        <v>10620</v>
      </c>
      <c r="M44" s="679">
        <f t="shared" si="16"/>
        <v>26120</v>
      </c>
      <c r="N44" s="679">
        <f t="shared" si="16"/>
        <v>59020</v>
      </c>
      <c r="O44" s="679">
        <f t="shared" si="16"/>
        <v>74370</v>
      </c>
      <c r="P44" s="679">
        <f t="shared" si="16"/>
        <v>170171</v>
      </c>
      <c r="Q44" s="679">
        <f t="shared" si="16"/>
        <v>291133</v>
      </c>
      <c r="R44" s="679">
        <f t="shared" si="16"/>
        <v>344133</v>
      </c>
      <c r="S44" s="679">
        <f t="shared" si="16"/>
        <v>344633</v>
      </c>
      <c r="T44" s="679">
        <f t="shared" si="16"/>
        <v>355663</v>
      </c>
      <c r="U44" s="679">
        <f t="shared" si="16"/>
        <v>386326</v>
      </c>
      <c r="V44" s="679">
        <v>0</v>
      </c>
      <c r="W44" s="679">
        <f t="shared" ref="W44:AG44" si="17">V42</f>
        <v>0</v>
      </c>
      <c r="X44" s="679">
        <f t="shared" si="17"/>
        <v>4000</v>
      </c>
      <c r="Y44" s="679">
        <f t="shared" si="17"/>
        <v>137875</v>
      </c>
      <c r="Z44" s="679">
        <f t="shared" si="17"/>
        <v>155962</v>
      </c>
      <c r="AA44" s="679">
        <f t="shared" si="17"/>
        <v>156962</v>
      </c>
      <c r="AB44" s="679">
        <f t="shared" si="17"/>
        <v>201962</v>
      </c>
      <c r="AC44" s="679">
        <f t="shared" si="17"/>
        <v>424541</v>
      </c>
      <c r="AD44" s="679">
        <f t="shared" si="17"/>
        <v>544962</v>
      </c>
      <c r="AE44" s="679">
        <f t="shared" si="17"/>
        <v>691962</v>
      </c>
      <c r="AF44" s="679">
        <f t="shared" si="17"/>
        <v>750962</v>
      </c>
      <c r="AG44" s="679">
        <f t="shared" si="17"/>
        <v>852462</v>
      </c>
      <c r="AH44" s="679">
        <v>0</v>
      </c>
      <c r="AI44" s="679">
        <f t="shared" ref="AI44:AO44" si="18">AH42</f>
        <v>20000</v>
      </c>
      <c r="AJ44" s="679">
        <f t="shared" si="18"/>
        <v>82000</v>
      </c>
      <c r="AK44" s="679">
        <f t="shared" si="18"/>
        <v>193500</v>
      </c>
      <c r="AL44" s="679">
        <f t="shared" si="18"/>
        <v>533601</v>
      </c>
      <c r="AM44" s="679">
        <f t="shared" si="18"/>
        <v>727775</v>
      </c>
      <c r="AN44" s="679">
        <f t="shared" si="18"/>
        <v>972350</v>
      </c>
      <c r="AO44" s="679">
        <f t="shared" si="18"/>
        <v>1087850</v>
      </c>
      <c r="AP44" s="679">
        <f>AO42</f>
        <v>1177378</v>
      </c>
      <c r="AQ44" s="679">
        <f>AP42</f>
        <v>1448066.5</v>
      </c>
      <c r="AR44" s="679">
        <f>AQ42</f>
        <v>1656097.5</v>
      </c>
      <c r="AS44" s="679">
        <f>AR42</f>
        <v>1853093.5</v>
      </c>
      <c r="AT44" s="679">
        <v>0</v>
      </c>
    </row>
    <row r="46" spans="1:46" ht="18.75" customHeight="1"/>
    <row r="47" spans="1:46" ht="18.75" customHeight="1"/>
    <row r="48" spans="1:46" ht="18.75" customHeight="1"/>
    <row r="49" ht="18.75" customHeight="1"/>
    <row r="50" ht="18.75" customHeight="1"/>
    <row r="85" spans="18:18">
      <c r="R85" s="509"/>
    </row>
    <row r="86" spans="18:18">
      <c r="R86" s="509"/>
    </row>
    <row r="87" spans="18:18">
      <c r="R87" s="509"/>
    </row>
    <row r="88" spans="18:18">
      <c r="R88" s="509"/>
    </row>
    <row r="89" spans="18:18">
      <c r="R89" s="509"/>
    </row>
    <row r="90" spans="18:18">
      <c r="R90" s="509"/>
    </row>
    <row r="91" spans="18:18">
      <c r="R91" s="509"/>
    </row>
    <row r="92" spans="18:18">
      <c r="R92" s="509"/>
    </row>
    <row r="93" spans="18:18">
      <c r="R93" s="509"/>
    </row>
    <row r="94" spans="18:18">
      <c r="R94" s="509"/>
    </row>
    <row r="95" spans="18:18">
      <c r="R95" s="509"/>
    </row>
    <row r="96" spans="18:18">
      <c r="R96" s="509"/>
    </row>
    <row r="97" spans="18:18">
      <c r="R97" s="509"/>
    </row>
    <row r="98" spans="18:18">
      <c r="R98" s="509"/>
    </row>
    <row r="99" spans="18:18">
      <c r="R99" s="509"/>
    </row>
    <row r="100" spans="18:18">
      <c r="R100" s="509"/>
    </row>
  </sheetData>
  <mergeCells count="1">
    <mergeCell ref="A12:AT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479"/>
  <sheetViews>
    <sheetView rightToLeft="1" zoomScaleNormal="100" workbookViewId="0">
      <selection activeCell="E2" sqref="E2:E14"/>
    </sheetView>
  </sheetViews>
  <sheetFormatPr defaultColWidth="9" defaultRowHeight="10.5"/>
  <cols>
    <col min="1" max="1" width="11.875" style="1168" bestFit="1" customWidth="1"/>
    <col min="2" max="4" width="11.25" style="1169" customWidth="1"/>
    <col min="5" max="5" width="10.875" style="1168" customWidth="1"/>
    <col min="6" max="16384" width="9" style="1168"/>
  </cols>
  <sheetData>
    <row r="1" spans="1:7" ht="31.5">
      <c r="A1" s="1172" t="s">
        <v>228</v>
      </c>
      <c r="B1" s="1173" t="s">
        <v>2664</v>
      </c>
      <c r="C1" s="1172" t="s">
        <v>2722</v>
      </c>
      <c r="D1" s="1173" t="s">
        <v>2664</v>
      </c>
      <c r="E1" s="1172" t="s">
        <v>2722</v>
      </c>
      <c r="F1" s="1173" t="s">
        <v>2664</v>
      </c>
    </row>
    <row r="2" spans="1:7" ht="13.5" customHeight="1">
      <c r="A2" s="1170" t="s">
        <v>2723</v>
      </c>
      <c r="B2" s="1171">
        <v>100.13535349999999</v>
      </c>
      <c r="C2" s="1175" t="s">
        <v>2723</v>
      </c>
      <c r="D2" s="1175">
        <v>100.13535349999999</v>
      </c>
      <c r="E2" s="1168" t="s">
        <v>3288</v>
      </c>
      <c r="F2" s="1168">
        <v>391.43833030000002</v>
      </c>
    </row>
    <row r="3" spans="1:7" ht="13.5" customHeight="1">
      <c r="A3" s="1170" t="s">
        <v>2724</v>
      </c>
      <c r="B3" s="1171">
        <v>100.43145680000001</v>
      </c>
      <c r="C3" s="1175" t="s">
        <v>2727</v>
      </c>
      <c r="D3" s="1175">
        <v>101.54799970000001</v>
      </c>
      <c r="E3" s="1168" t="s">
        <v>3289</v>
      </c>
      <c r="F3" s="1168">
        <v>403.26795659999999</v>
      </c>
    </row>
    <row r="4" spans="1:7" ht="13.5" customHeight="1">
      <c r="A4" s="1170" t="s">
        <v>2725</v>
      </c>
      <c r="B4" s="1171">
        <v>100.7985305</v>
      </c>
      <c r="C4" s="1175" t="s">
        <v>2732</v>
      </c>
      <c r="D4" s="1175">
        <v>103.4609842</v>
      </c>
      <c r="E4" s="1168" t="s">
        <v>3290</v>
      </c>
      <c r="F4" s="1168">
        <v>409.12153949999998</v>
      </c>
    </row>
    <row r="5" spans="1:7" ht="13.5" customHeight="1">
      <c r="A5" s="1170" t="s">
        <v>2726</v>
      </c>
      <c r="B5" s="1171">
        <v>101.1698809</v>
      </c>
      <c r="C5" s="1175" t="s">
        <v>2736</v>
      </c>
      <c r="D5" s="1175">
        <v>105.0361857</v>
      </c>
      <c r="E5" s="1168" t="s">
        <v>3291</v>
      </c>
      <c r="F5" s="1168">
        <v>405.70846740000002</v>
      </c>
    </row>
    <row r="6" spans="1:7">
      <c r="A6" s="1170" t="s">
        <v>2727</v>
      </c>
      <c r="B6" s="1171">
        <v>101.54799970000001</v>
      </c>
      <c r="C6" s="1175" t="s">
        <v>394</v>
      </c>
      <c r="D6" s="1175">
        <v>107.0072741</v>
      </c>
      <c r="E6" s="1168" t="s">
        <v>3292</v>
      </c>
      <c r="F6" s="1168">
        <v>412.00939310000001</v>
      </c>
    </row>
    <row r="7" spans="1:7">
      <c r="A7" s="1170" t="s">
        <v>2728</v>
      </c>
      <c r="B7" s="1171">
        <v>101.92714049999999</v>
      </c>
      <c r="C7" s="1175" t="s">
        <v>2744</v>
      </c>
      <c r="D7" s="1175">
        <v>108.6221972</v>
      </c>
      <c r="E7" s="1168" t="s">
        <v>2492</v>
      </c>
      <c r="F7" s="1168">
        <v>420.97618610000001</v>
      </c>
    </row>
    <row r="8" spans="1:7">
      <c r="A8" s="1170" t="s">
        <v>2729</v>
      </c>
      <c r="B8" s="1171">
        <v>102.3037752</v>
      </c>
      <c r="C8" s="1175" t="s">
        <v>2748</v>
      </c>
      <c r="D8" s="1175">
        <v>110.2760889</v>
      </c>
      <c r="E8" s="1168" t="s">
        <v>3293</v>
      </c>
      <c r="F8" s="1168">
        <v>427.48313730000001</v>
      </c>
    </row>
    <row r="9" spans="1:7">
      <c r="A9" s="1170" t="s">
        <v>2730</v>
      </c>
      <c r="B9" s="1171">
        <v>102.6867712</v>
      </c>
      <c r="C9" s="1175" t="s">
        <v>2753</v>
      </c>
      <c r="D9" s="1175">
        <v>112.34970629999999</v>
      </c>
      <c r="E9" s="1168" t="s">
        <v>3294</v>
      </c>
      <c r="F9" s="1168">
        <v>435.36408649999998</v>
      </c>
    </row>
    <row r="10" spans="1:7">
      <c r="A10" s="1170" t="s">
        <v>2731</v>
      </c>
      <c r="B10" s="1171">
        <v>103.0759013</v>
      </c>
      <c r="C10" s="1175" t="s">
        <v>2757</v>
      </c>
      <c r="D10" s="1175">
        <v>114.0436436</v>
      </c>
      <c r="E10" s="1168" t="s">
        <v>3295</v>
      </c>
      <c r="F10" s="1168">
        <v>440.72180659999998</v>
      </c>
    </row>
    <row r="11" spans="1:7">
      <c r="A11" s="1170" t="s">
        <v>2732</v>
      </c>
      <c r="B11" s="1171">
        <v>103.4609842</v>
      </c>
      <c r="C11" s="1175" t="s">
        <v>2761</v>
      </c>
      <c r="D11" s="1175">
        <v>115.77765429999999</v>
      </c>
      <c r="E11" s="1168" t="s">
        <v>3296</v>
      </c>
      <c r="F11" s="1168">
        <v>452.78939129999998</v>
      </c>
    </row>
    <row r="12" spans="1:7">
      <c r="A12" s="1170" t="s">
        <v>2733</v>
      </c>
      <c r="B12" s="1171">
        <v>103.8574211</v>
      </c>
      <c r="C12" s="1175" t="s">
        <v>388</v>
      </c>
      <c r="D12" s="1175">
        <v>118.0590038</v>
      </c>
      <c r="E12" s="1168" t="s">
        <v>2635</v>
      </c>
      <c r="F12" s="1168">
        <v>456.72861895609998</v>
      </c>
    </row>
    <row r="13" spans="1:7">
      <c r="A13" s="1170" t="s">
        <v>2734</v>
      </c>
      <c r="B13" s="1171">
        <v>104.2547278</v>
      </c>
      <c r="C13" s="1175" t="s">
        <v>2769</v>
      </c>
      <c r="D13" s="1175">
        <v>119.7492946</v>
      </c>
      <c r="E13" s="1168" t="s">
        <v>2895</v>
      </c>
      <c r="F13" s="1168">
        <v>464.82293245009998</v>
      </c>
    </row>
    <row r="14" spans="1:7">
      <c r="A14" s="1170" t="s">
        <v>2735</v>
      </c>
      <c r="B14" s="1171">
        <v>104.6404428</v>
      </c>
      <c r="C14" s="1175" t="s">
        <v>2773</v>
      </c>
      <c r="D14" s="1175">
        <v>121.5734752</v>
      </c>
      <c r="E14" s="1168" t="s">
        <v>3052</v>
      </c>
      <c r="F14" s="1168">
        <v>472.77883310905298</v>
      </c>
      <c r="G14" s="1192">
        <f>F14/F13-1</f>
        <v>1.7115981384604018E-2</v>
      </c>
    </row>
    <row r="15" spans="1:7">
      <c r="A15" s="1170" t="s">
        <v>2736</v>
      </c>
      <c r="B15" s="1171">
        <v>105.0361857</v>
      </c>
      <c r="C15" s="1175" t="s">
        <v>2777</v>
      </c>
      <c r="D15" s="1175">
        <v>123.41750039999999</v>
      </c>
    </row>
    <row r="16" spans="1:7">
      <c r="A16" s="1170" t="s">
        <v>2737</v>
      </c>
      <c r="B16" s="1171">
        <v>105.4546039</v>
      </c>
      <c r="C16" s="1175" t="s">
        <v>2782</v>
      </c>
      <c r="D16" s="1175">
        <v>125.763536</v>
      </c>
    </row>
    <row r="17" spans="1:4">
      <c r="A17" s="1170" t="s">
        <v>2738</v>
      </c>
      <c r="B17" s="1171">
        <v>105.8255771</v>
      </c>
      <c r="C17" s="1175" t="s">
        <v>2786</v>
      </c>
      <c r="D17" s="1175">
        <v>127.70851740000001</v>
      </c>
    </row>
    <row r="18" spans="1:4">
      <c r="A18" s="1170" t="s">
        <v>2739</v>
      </c>
      <c r="B18" s="1171">
        <v>106.21421460000001</v>
      </c>
      <c r="C18" s="1175" t="s">
        <v>2791</v>
      </c>
      <c r="D18" s="1175">
        <v>130.15764669999999</v>
      </c>
    </row>
    <row r="19" spans="1:4">
      <c r="A19" s="1170" t="s">
        <v>2740</v>
      </c>
      <c r="B19" s="1171">
        <v>106.6757432</v>
      </c>
      <c r="C19" s="1175" t="s">
        <v>2795</v>
      </c>
      <c r="D19" s="1175">
        <v>132.1567814</v>
      </c>
    </row>
    <row r="20" spans="1:4">
      <c r="A20" s="1170" t="s">
        <v>394</v>
      </c>
      <c r="B20" s="1171">
        <v>107.0072741</v>
      </c>
      <c r="C20" s="1175" t="s">
        <v>380</v>
      </c>
      <c r="D20" s="1175">
        <v>134.73719310000001</v>
      </c>
    </row>
    <row r="21" spans="1:4">
      <c r="A21" s="1170" t="s">
        <v>2741</v>
      </c>
      <c r="B21" s="1171">
        <v>107.407901</v>
      </c>
      <c r="C21" s="1175" t="s">
        <v>2803</v>
      </c>
      <c r="D21" s="1175">
        <v>136.753738</v>
      </c>
    </row>
    <row r="22" spans="1:4">
      <c r="A22" s="1170" t="s">
        <v>2742</v>
      </c>
      <c r="B22" s="1171">
        <v>107.8243104</v>
      </c>
      <c r="C22" s="1175" t="s">
        <v>2807</v>
      </c>
      <c r="D22" s="1175">
        <v>138.86199999999999</v>
      </c>
    </row>
    <row r="23" spans="1:4">
      <c r="A23" s="1170" t="s">
        <v>2743</v>
      </c>
      <c r="B23" s="1171">
        <v>108.2146273</v>
      </c>
      <c r="C23" s="1175" t="s">
        <v>2811</v>
      </c>
      <c r="D23" s="1175">
        <v>141.0356357</v>
      </c>
    </row>
    <row r="24" spans="1:4">
      <c r="A24" s="1170" t="s">
        <v>2744</v>
      </c>
      <c r="B24" s="1171">
        <v>108.6221972</v>
      </c>
      <c r="C24" s="1175" t="s">
        <v>2816</v>
      </c>
      <c r="D24" s="1175">
        <v>143.80751269999999</v>
      </c>
    </row>
    <row r="25" spans="1:4">
      <c r="A25" s="1170" t="s">
        <v>2745</v>
      </c>
      <c r="B25" s="1171">
        <v>109.04826559999999</v>
      </c>
      <c r="C25" s="1175" t="s">
        <v>2820</v>
      </c>
      <c r="D25" s="1175">
        <v>145.97366700000001</v>
      </c>
    </row>
    <row r="26" spans="1:4">
      <c r="A26" s="1170" t="s">
        <v>2746</v>
      </c>
      <c r="B26" s="1171">
        <v>109.4465007</v>
      </c>
      <c r="C26" s="1175" t="s">
        <v>2824</v>
      </c>
      <c r="D26" s="1175">
        <v>148.29913999999999</v>
      </c>
    </row>
    <row r="27" spans="1:4">
      <c r="A27" s="1170" t="s">
        <v>2747</v>
      </c>
      <c r="B27" s="1171">
        <v>109.8596596</v>
      </c>
      <c r="C27" s="1175" t="s">
        <v>373</v>
      </c>
      <c r="D27" s="1175">
        <v>151.22185809999999</v>
      </c>
    </row>
    <row r="28" spans="1:4">
      <c r="A28" s="1170" t="s">
        <v>2748</v>
      </c>
      <c r="B28" s="1171">
        <v>110.2760889</v>
      </c>
      <c r="C28" s="1175" t="s">
        <v>2832</v>
      </c>
      <c r="D28" s="1175">
        <v>153.6444539</v>
      </c>
    </row>
    <row r="29" spans="1:4">
      <c r="A29" s="1170" t="s">
        <v>2749</v>
      </c>
      <c r="B29" s="1171">
        <v>110.6938897</v>
      </c>
      <c r="C29" s="1175" t="s">
        <v>2836</v>
      </c>
      <c r="D29" s="1175">
        <v>156.0108846</v>
      </c>
    </row>
    <row r="30" spans="1:4">
      <c r="A30" s="1170" t="s">
        <v>2750</v>
      </c>
      <c r="B30" s="1171">
        <v>111.115943</v>
      </c>
      <c r="C30" s="1175" t="s">
        <v>2841</v>
      </c>
      <c r="D30" s="1175">
        <v>159.06486219999999</v>
      </c>
    </row>
    <row r="31" spans="1:4">
      <c r="A31" s="1170" t="s">
        <v>2751</v>
      </c>
      <c r="B31" s="1171">
        <v>111.5194473</v>
      </c>
      <c r="C31" s="1175" t="s">
        <v>2845</v>
      </c>
      <c r="D31" s="1175">
        <v>161.58503529999999</v>
      </c>
    </row>
    <row r="32" spans="1:4">
      <c r="A32" s="1170" t="s">
        <v>2752</v>
      </c>
      <c r="B32" s="1171">
        <v>111.9316383</v>
      </c>
      <c r="C32" s="1175" t="s">
        <v>2850</v>
      </c>
      <c r="D32" s="1175">
        <v>164.72742489999999</v>
      </c>
    </row>
    <row r="33" spans="1:4">
      <c r="A33" s="1170" t="s">
        <v>2753</v>
      </c>
      <c r="B33" s="1171">
        <v>112.34970629999999</v>
      </c>
      <c r="C33" s="1175" t="s">
        <v>2854</v>
      </c>
      <c r="D33" s="1175">
        <v>167.35449059999999</v>
      </c>
    </row>
    <row r="34" spans="1:4">
      <c r="A34" s="1170" t="s">
        <v>2754</v>
      </c>
      <c r="B34" s="1171">
        <v>112.76887859999999</v>
      </c>
      <c r="C34" s="1175" t="s">
        <v>2858</v>
      </c>
      <c r="D34" s="1175">
        <v>169.4730198</v>
      </c>
    </row>
    <row r="35" spans="1:4">
      <c r="A35" s="1170" t="s">
        <v>2755</v>
      </c>
      <c r="B35" s="1171">
        <v>113.1909568</v>
      </c>
      <c r="C35" s="1175" t="s">
        <v>365</v>
      </c>
      <c r="D35" s="1175">
        <v>172.92323390000001</v>
      </c>
    </row>
    <row r="36" spans="1:4">
      <c r="A36" s="1170" t="s">
        <v>2756</v>
      </c>
      <c r="B36" s="1171">
        <v>113.617124</v>
      </c>
      <c r="C36" s="1175" t="s">
        <v>2866</v>
      </c>
      <c r="D36" s="1175">
        <v>175.45675979999999</v>
      </c>
    </row>
    <row r="37" spans="1:4">
      <c r="A37" s="1170" t="s">
        <v>2757</v>
      </c>
      <c r="B37" s="1171">
        <v>114.0436436</v>
      </c>
      <c r="C37" s="1175" t="s">
        <v>2870</v>
      </c>
      <c r="D37" s="1175">
        <v>177.74554280000001</v>
      </c>
    </row>
    <row r="38" spans="1:4">
      <c r="A38" s="1170" t="s">
        <v>2758</v>
      </c>
      <c r="B38" s="1171">
        <v>115.13309289999999</v>
      </c>
      <c r="C38" s="1175" t="s">
        <v>2874</v>
      </c>
      <c r="D38" s="1175">
        <v>181.75188990000001</v>
      </c>
    </row>
    <row r="39" spans="1:4">
      <c r="A39" s="1170" t="s">
        <v>2759</v>
      </c>
      <c r="B39" s="1171">
        <v>115.48107589999999</v>
      </c>
      <c r="C39" s="1175" t="s">
        <v>1105</v>
      </c>
      <c r="D39" s="1175">
        <v>186.48119449999999</v>
      </c>
    </row>
    <row r="40" spans="1:4">
      <c r="A40" s="1170" t="s">
        <v>2760</v>
      </c>
      <c r="B40" s="1171">
        <v>115.34536110000001</v>
      </c>
      <c r="C40" s="1175" t="s">
        <v>1086</v>
      </c>
      <c r="D40" s="1175">
        <v>189.40299519999999</v>
      </c>
    </row>
    <row r="41" spans="1:4">
      <c r="A41" s="1170" t="s">
        <v>2761</v>
      </c>
      <c r="B41" s="1171">
        <v>115.77765429999999</v>
      </c>
      <c r="C41" s="1175" t="s">
        <v>359</v>
      </c>
      <c r="D41" s="1175">
        <v>195.6674438</v>
      </c>
    </row>
    <row r="42" spans="1:4">
      <c r="A42" s="1170" t="s">
        <v>2762</v>
      </c>
      <c r="B42" s="1171">
        <v>116.2152643</v>
      </c>
      <c r="C42" s="1175" t="s">
        <v>1046</v>
      </c>
      <c r="D42" s="1175">
        <v>199.2363972</v>
      </c>
    </row>
    <row r="43" spans="1:4">
      <c r="A43" s="1170" t="s">
        <v>2763</v>
      </c>
      <c r="B43" s="1171">
        <v>116.65105699999999</v>
      </c>
      <c r="C43" s="1175" t="s">
        <v>1027</v>
      </c>
      <c r="D43" s="1175">
        <v>202.58728550000001</v>
      </c>
    </row>
    <row r="44" spans="1:4">
      <c r="A44" s="1170" t="s">
        <v>2764</v>
      </c>
      <c r="B44" s="1171">
        <v>117.0816397</v>
      </c>
      <c r="C44" s="1175" t="s">
        <v>1004</v>
      </c>
      <c r="D44" s="1175">
        <v>206.1477557</v>
      </c>
    </row>
    <row r="45" spans="1:4">
      <c r="A45" s="1170" t="s">
        <v>2765</v>
      </c>
      <c r="B45" s="1171">
        <v>117.52186570000001</v>
      </c>
      <c r="C45" s="1175" t="s">
        <v>988</v>
      </c>
      <c r="D45" s="1175">
        <v>207.61783</v>
      </c>
    </row>
    <row r="46" spans="1:4">
      <c r="A46" s="1170" t="s">
        <v>388</v>
      </c>
      <c r="B46" s="1171">
        <v>118.0590038</v>
      </c>
      <c r="C46" s="1175" t="s">
        <v>968</v>
      </c>
      <c r="D46" s="1175">
        <v>209.86247850000001</v>
      </c>
    </row>
    <row r="47" spans="1:4">
      <c r="A47" s="1170" t="s">
        <v>2766</v>
      </c>
      <c r="B47" s="1171">
        <v>118.40639609999999</v>
      </c>
      <c r="C47" s="1175" t="s">
        <v>947</v>
      </c>
      <c r="D47" s="1175">
        <v>212.44998810000001</v>
      </c>
    </row>
    <row r="48" spans="1:4">
      <c r="A48" s="1170" t="s">
        <v>2767</v>
      </c>
      <c r="B48" s="1171">
        <v>118.8481599</v>
      </c>
      <c r="C48" s="1175" t="s">
        <v>929</v>
      </c>
      <c r="D48" s="1175">
        <v>214.75778539999999</v>
      </c>
    </row>
    <row r="49" spans="1:4">
      <c r="A49" s="1170" t="s">
        <v>2768</v>
      </c>
      <c r="B49" s="1171">
        <v>119.2994056</v>
      </c>
      <c r="C49" s="1175" t="s">
        <v>909</v>
      </c>
      <c r="D49" s="1175">
        <v>217.28219530000001</v>
      </c>
    </row>
    <row r="50" spans="1:4">
      <c r="A50" s="1170" t="s">
        <v>2769</v>
      </c>
      <c r="B50" s="1171">
        <v>119.7492946</v>
      </c>
      <c r="C50" s="1175" t="s">
        <v>2878</v>
      </c>
      <c r="D50" s="1175">
        <v>222.5115505</v>
      </c>
    </row>
    <row r="51" spans="1:4">
      <c r="A51" s="1170" t="s">
        <v>2770</v>
      </c>
      <c r="B51" s="1171">
        <v>120.211955</v>
      </c>
      <c r="C51" s="1175" t="s">
        <v>873</v>
      </c>
      <c r="D51" s="1175">
        <v>226.1485773</v>
      </c>
    </row>
    <row r="52" spans="1:4">
      <c r="A52" s="1170" t="s">
        <v>2771</v>
      </c>
      <c r="B52" s="1171">
        <v>120.6638631</v>
      </c>
      <c r="C52" s="1175" t="s">
        <v>854</v>
      </c>
      <c r="D52" s="1175">
        <v>229.64233530000001</v>
      </c>
    </row>
    <row r="53" spans="1:4">
      <c r="A53" s="1170" t="s">
        <v>2772</v>
      </c>
      <c r="B53" s="1171">
        <v>121.1117654</v>
      </c>
      <c r="C53" s="1175" t="s">
        <v>832</v>
      </c>
      <c r="D53" s="1175">
        <v>234.08043910000001</v>
      </c>
    </row>
    <row r="54" spans="1:4">
      <c r="A54" s="1170" t="s">
        <v>2773</v>
      </c>
      <c r="B54" s="1171">
        <v>121.5734752</v>
      </c>
      <c r="C54" s="1175" t="s">
        <v>815</v>
      </c>
      <c r="D54" s="1175">
        <v>237.86824050000001</v>
      </c>
    </row>
    <row r="55" spans="1:4">
      <c r="A55" s="1170" t="s">
        <v>2774</v>
      </c>
      <c r="B55" s="1171">
        <v>122.03551589999999</v>
      </c>
      <c r="C55" s="1175" t="s">
        <v>792</v>
      </c>
      <c r="D55" s="1175">
        <v>242.86830399999999</v>
      </c>
    </row>
    <row r="56" spans="1:4">
      <c r="A56" s="1170" t="s">
        <v>2775</v>
      </c>
      <c r="B56" s="1171">
        <v>122.5126927</v>
      </c>
      <c r="C56" s="1175" t="s">
        <v>774</v>
      </c>
      <c r="D56" s="1175">
        <v>248.13013509999999</v>
      </c>
    </row>
    <row r="57" spans="1:4">
      <c r="A57" s="1170" t="s">
        <v>2776</v>
      </c>
      <c r="B57" s="1171">
        <v>122.966105</v>
      </c>
      <c r="C57" s="1175" t="s">
        <v>757</v>
      </c>
      <c r="D57" s="1175">
        <v>253.87824230000001</v>
      </c>
    </row>
    <row r="58" spans="1:4">
      <c r="A58" s="1170" t="s">
        <v>2777</v>
      </c>
      <c r="B58" s="1171">
        <v>123.41750039999999</v>
      </c>
      <c r="C58" s="1175" t="s">
        <v>734</v>
      </c>
      <c r="D58" s="1175">
        <v>258.2865966</v>
      </c>
    </row>
    <row r="59" spans="1:4">
      <c r="A59" s="1170" t="s">
        <v>2778</v>
      </c>
      <c r="B59" s="1171">
        <v>123.8681595</v>
      </c>
      <c r="C59" s="1175" t="s">
        <v>717</v>
      </c>
      <c r="D59" s="1175">
        <v>260.70755739999998</v>
      </c>
    </row>
    <row r="60" spans="1:4">
      <c r="A60" s="1170" t="s">
        <v>2779</v>
      </c>
      <c r="B60" s="1171">
        <v>124.3286129</v>
      </c>
      <c r="C60" s="1175" t="s">
        <v>697</v>
      </c>
      <c r="D60" s="1175">
        <v>265.44588349999998</v>
      </c>
    </row>
    <row r="61" spans="1:4">
      <c r="A61" s="1170" t="s">
        <v>2780</v>
      </c>
      <c r="B61" s="1171">
        <v>124.7988139</v>
      </c>
      <c r="C61" s="1175" t="s">
        <v>339</v>
      </c>
      <c r="D61" s="1175">
        <v>263.73898370000001</v>
      </c>
    </row>
    <row r="62" spans="1:4">
      <c r="A62" s="1170" t="s">
        <v>2781</v>
      </c>
      <c r="B62" s="1171">
        <v>125.2894301</v>
      </c>
      <c r="C62" s="1175" t="s">
        <v>1</v>
      </c>
      <c r="D62" s="1175">
        <v>264.53475179999998</v>
      </c>
    </row>
    <row r="63" spans="1:4">
      <c r="A63" s="1170" t="s">
        <v>2782</v>
      </c>
      <c r="B63" s="1171">
        <v>125.763536</v>
      </c>
      <c r="C63" s="1175" t="s">
        <v>644</v>
      </c>
      <c r="D63" s="1175">
        <v>268.60996</v>
      </c>
    </row>
    <row r="64" spans="1:4">
      <c r="A64" s="1170" t="s">
        <v>2783</v>
      </c>
      <c r="B64" s="1171">
        <v>126.23487009999999</v>
      </c>
      <c r="C64" s="1175" t="s">
        <v>3</v>
      </c>
      <c r="D64" s="1175">
        <v>271.56765969999998</v>
      </c>
    </row>
    <row r="65" spans="1:4">
      <c r="A65" s="1170" t="s">
        <v>2784</v>
      </c>
      <c r="B65" s="1171">
        <v>126.7204084</v>
      </c>
      <c r="C65" s="1175" t="s">
        <v>606</v>
      </c>
      <c r="D65" s="1175">
        <v>269.98450100000002</v>
      </c>
    </row>
    <row r="66" spans="1:4">
      <c r="A66" s="1170" t="s">
        <v>2785</v>
      </c>
      <c r="B66" s="1171">
        <v>127.2174388</v>
      </c>
      <c r="C66" s="1175" t="s">
        <v>588</v>
      </c>
      <c r="D66" s="1175">
        <v>273.14125439999998</v>
      </c>
    </row>
    <row r="67" spans="1:4">
      <c r="A67" s="1170" t="s">
        <v>2786</v>
      </c>
      <c r="B67" s="1171">
        <v>127.70851740000001</v>
      </c>
      <c r="C67" s="1175" t="s">
        <v>564</v>
      </c>
      <c r="D67" s="1175">
        <v>271.61833139999999</v>
      </c>
    </row>
    <row r="68" spans="1:4">
      <c r="A68" s="1170" t="s">
        <v>2787</v>
      </c>
      <c r="B68" s="1171">
        <v>128.2035635</v>
      </c>
      <c r="C68" s="1175" t="s">
        <v>546</v>
      </c>
      <c r="D68" s="1175">
        <v>276.6679072</v>
      </c>
    </row>
    <row r="69" spans="1:4">
      <c r="A69" s="1170" t="s">
        <v>2788</v>
      </c>
      <c r="B69" s="1171">
        <v>128.71219919999999</v>
      </c>
      <c r="C69" s="1175" t="s">
        <v>8</v>
      </c>
      <c r="D69" s="1175">
        <v>282.01751960000001</v>
      </c>
    </row>
    <row r="70" spans="1:4">
      <c r="A70" s="1170" t="s">
        <v>2789</v>
      </c>
      <c r="B70" s="1171">
        <v>129.22530080000001</v>
      </c>
      <c r="C70" s="1175" t="s">
        <v>506</v>
      </c>
      <c r="D70" s="1175">
        <v>293.57462959999998</v>
      </c>
    </row>
    <row r="71" spans="1:4">
      <c r="A71" s="1170" t="s">
        <v>2790</v>
      </c>
      <c r="B71" s="1171">
        <v>129.6463565</v>
      </c>
      <c r="C71" s="1175" t="s">
        <v>488</v>
      </c>
      <c r="D71" s="1175">
        <v>304.63235700000001</v>
      </c>
    </row>
    <row r="72" spans="1:4">
      <c r="A72" s="1170" t="s">
        <v>2791</v>
      </c>
      <c r="B72" s="1171">
        <v>130.15764669999999</v>
      </c>
      <c r="C72" s="1175" t="s">
        <v>469</v>
      </c>
      <c r="D72" s="1175">
        <v>311.670458</v>
      </c>
    </row>
    <row r="73" spans="1:4">
      <c r="A73" s="1170" t="s">
        <v>2792</v>
      </c>
      <c r="B73" s="1171">
        <v>130.68516550000001</v>
      </c>
      <c r="C73" s="1175" t="s">
        <v>1168</v>
      </c>
      <c r="D73" s="1175">
        <v>316.40741389999999</v>
      </c>
    </row>
    <row r="74" spans="1:4">
      <c r="A74" s="1170" t="s">
        <v>2793</v>
      </c>
      <c r="B74" s="1171">
        <v>131.14415349999999</v>
      </c>
      <c r="C74" s="1175" t="s">
        <v>1187</v>
      </c>
      <c r="D74" s="1175">
        <v>318.08085190000003</v>
      </c>
    </row>
    <row r="75" spans="1:4">
      <c r="A75" s="1170" t="s">
        <v>2794</v>
      </c>
      <c r="B75" s="1171">
        <v>131.6143088</v>
      </c>
      <c r="C75" s="1175" t="s">
        <v>1147</v>
      </c>
      <c r="D75" s="1175">
        <v>323.35772780000002</v>
      </c>
    </row>
    <row r="76" spans="1:4">
      <c r="A76" s="1170" t="s">
        <v>2795</v>
      </c>
      <c r="B76" s="1171">
        <v>132.1567814</v>
      </c>
      <c r="C76" s="1175" t="s">
        <v>1434</v>
      </c>
      <c r="D76" s="1175">
        <v>328.81345599999997</v>
      </c>
    </row>
    <row r="77" spans="1:4">
      <c r="A77" s="1170" t="s">
        <v>2796</v>
      </c>
      <c r="B77" s="1171">
        <v>132.64407080000001</v>
      </c>
      <c r="C77" s="1175" t="s">
        <v>1359</v>
      </c>
      <c r="D77" s="1175">
        <v>334.0837664</v>
      </c>
    </row>
    <row r="78" spans="1:4">
      <c r="A78" s="1170" t="s">
        <v>2797</v>
      </c>
      <c r="B78" s="1171">
        <v>133.14825740000001</v>
      </c>
      <c r="C78" s="1175" t="s">
        <v>1480</v>
      </c>
      <c r="D78" s="1175">
        <v>341.15277780000002</v>
      </c>
    </row>
    <row r="79" spans="1:4">
      <c r="A79" s="1170" t="s">
        <v>2798</v>
      </c>
      <c r="B79" s="1171">
        <v>133.8188044</v>
      </c>
      <c r="C79" s="1175" t="s">
        <v>1564</v>
      </c>
      <c r="D79" s="1175">
        <v>346.8176828</v>
      </c>
    </row>
    <row r="80" spans="1:4">
      <c r="A80" s="1170" t="s">
        <v>2799</v>
      </c>
      <c r="B80" s="1171">
        <v>134.2434744</v>
      </c>
      <c r="C80" s="1175" t="s">
        <v>1583</v>
      </c>
      <c r="D80" s="1175">
        <v>354.2321579</v>
      </c>
    </row>
    <row r="81" spans="1:4">
      <c r="A81" s="1170" t="s">
        <v>380</v>
      </c>
      <c r="B81" s="1171">
        <v>134.73719310000001</v>
      </c>
      <c r="C81" s="1175" t="s">
        <v>1632</v>
      </c>
      <c r="D81" s="1175">
        <v>363.73923239999999</v>
      </c>
    </row>
    <row r="82" spans="1:4">
      <c r="A82" s="1170" t="s">
        <v>2800</v>
      </c>
      <c r="B82" s="1171">
        <v>135.22437640000001</v>
      </c>
      <c r="C82" s="1175" t="s">
        <v>1469</v>
      </c>
      <c r="D82" s="1175">
        <v>368.08696550000002</v>
      </c>
    </row>
    <row r="83" spans="1:4">
      <c r="A83" s="1170" t="s">
        <v>2801</v>
      </c>
      <c r="B83" s="1171">
        <v>135.75691800000001</v>
      </c>
      <c r="C83" s="1175" t="s">
        <v>1767</v>
      </c>
      <c r="D83" s="1175">
        <v>371.56480370000003</v>
      </c>
    </row>
    <row r="84" spans="1:4">
      <c r="A84" s="1170" t="s">
        <v>2802</v>
      </c>
      <c r="B84" s="1171">
        <v>136.25163219999999</v>
      </c>
      <c r="C84" s="1175" t="s">
        <v>1345</v>
      </c>
      <c r="D84" s="1175">
        <v>378.22245249999997</v>
      </c>
    </row>
    <row r="85" spans="1:4">
      <c r="A85" s="1170" t="s">
        <v>2803</v>
      </c>
      <c r="B85" s="1171">
        <v>136.753738</v>
      </c>
      <c r="C85" s="1175" t="s">
        <v>1861</v>
      </c>
      <c r="D85" s="1175">
        <v>381.02624650000001</v>
      </c>
    </row>
    <row r="86" spans="1:4">
      <c r="A86" s="1170" t="s">
        <v>2804</v>
      </c>
      <c r="B86" s="1171">
        <v>137.28608439999999</v>
      </c>
      <c r="C86" s="1175" t="s">
        <v>1327</v>
      </c>
      <c r="D86" s="1175">
        <v>387.37145079999999</v>
      </c>
    </row>
    <row r="87" spans="1:4">
      <c r="A87" s="1170" t="s">
        <v>2805</v>
      </c>
      <c r="B87" s="1171">
        <v>137.79603499999999</v>
      </c>
      <c r="C87" s="1175" t="s">
        <v>1965</v>
      </c>
      <c r="D87" s="1175">
        <v>391.43833030000002</v>
      </c>
    </row>
    <row r="88" spans="1:4">
      <c r="A88" s="1170" t="s">
        <v>2806</v>
      </c>
      <c r="B88" s="1171">
        <v>138.32946749999999</v>
      </c>
      <c r="C88" s="1175" t="s">
        <v>2081</v>
      </c>
      <c r="D88" s="1175">
        <v>403.26795659999999</v>
      </c>
    </row>
    <row r="89" spans="1:4">
      <c r="A89" s="1170" t="s">
        <v>2807</v>
      </c>
      <c r="B89" s="1171">
        <v>138.86199999999999</v>
      </c>
      <c r="C89" s="1175" t="s">
        <v>2140</v>
      </c>
      <c r="D89" s="1175">
        <v>409.12153949999998</v>
      </c>
    </row>
    <row r="90" spans="1:4">
      <c r="A90" s="1170" t="s">
        <v>2808</v>
      </c>
      <c r="B90" s="1171">
        <v>139.37612540000001</v>
      </c>
      <c r="C90" s="1175" t="s">
        <v>1716</v>
      </c>
      <c r="D90" s="1175">
        <v>405.70846740000002</v>
      </c>
    </row>
    <row r="91" spans="1:4">
      <c r="A91" s="1170" t="s">
        <v>2809</v>
      </c>
      <c r="B91" s="1171">
        <v>139.89878350000001</v>
      </c>
      <c r="C91" s="1175" t="s">
        <v>2261</v>
      </c>
      <c r="D91" s="1175">
        <v>412.00939310000001</v>
      </c>
    </row>
    <row r="92" spans="1:4">
      <c r="A92" s="1170" t="s">
        <v>2810</v>
      </c>
      <c r="B92" s="1171">
        <v>140.44140350000001</v>
      </c>
      <c r="C92" s="1175" t="s">
        <v>2291</v>
      </c>
      <c r="D92" s="1175">
        <v>420.97618610000001</v>
      </c>
    </row>
    <row r="93" spans="1:4">
      <c r="A93" s="1170" t="s">
        <v>2811</v>
      </c>
      <c r="B93" s="1171">
        <v>141.0356357</v>
      </c>
      <c r="C93" s="1175" t="s">
        <v>2368</v>
      </c>
      <c r="D93" s="1175">
        <v>427.48313730000001</v>
      </c>
    </row>
    <row r="94" spans="1:4">
      <c r="A94" s="1170" t="s">
        <v>2812</v>
      </c>
      <c r="B94" s="1171">
        <v>141.53066250000001</v>
      </c>
      <c r="C94" s="1175" t="s">
        <v>1351</v>
      </c>
      <c r="D94" s="1175">
        <v>435.36408649999998</v>
      </c>
    </row>
    <row r="95" spans="1:4">
      <c r="A95" s="1170" t="s">
        <v>2813</v>
      </c>
      <c r="B95" s="1171">
        <v>142.10128</v>
      </c>
      <c r="C95" s="1175" t="s">
        <v>2551</v>
      </c>
      <c r="D95" s="1175">
        <v>440.72180659999998</v>
      </c>
    </row>
    <row r="96" spans="1:4">
      <c r="A96" s="1170" t="s">
        <v>2814</v>
      </c>
      <c r="B96" s="1171">
        <v>142.708136</v>
      </c>
      <c r="C96" s="1175" t="s">
        <v>2589</v>
      </c>
      <c r="D96" s="1175">
        <v>452.78939129999998</v>
      </c>
    </row>
    <row r="97" spans="1:4">
      <c r="A97" s="1170" t="s">
        <v>2815</v>
      </c>
      <c r="B97" s="1171">
        <v>143.1828299</v>
      </c>
      <c r="C97" s="1175" t="s">
        <v>1341</v>
      </c>
      <c r="D97" s="1175">
        <v>456.72861895609998</v>
      </c>
    </row>
    <row r="98" spans="1:4">
      <c r="A98" s="1170" t="s">
        <v>2816</v>
      </c>
      <c r="B98" s="1171">
        <v>143.80751269999999</v>
      </c>
      <c r="C98" s="1175" t="s">
        <v>2894</v>
      </c>
      <c r="D98" s="1175">
        <v>464.82293245009998</v>
      </c>
    </row>
    <row r="99" spans="1:4">
      <c r="A99" s="1170" t="s">
        <v>2817</v>
      </c>
      <c r="B99" s="1171">
        <v>144.2646422</v>
      </c>
      <c r="C99" s="1168" t="s">
        <v>3051</v>
      </c>
      <c r="D99" s="1169">
        <v>472.77883310905298</v>
      </c>
    </row>
    <row r="100" spans="1:4">
      <c r="A100" s="1170" t="s">
        <v>2818</v>
      </c>
      <c r="B100" s="1171">
        <v>144.7586034</v>
      </c>
      <c r="C100" s="1175"/>
      <c r="D100" s="1175"/>
    </row>
    <row r="101" spans="1:4">
      <c r="A101" s="1170" t="s">
        <v>2819</v>
      </c>
      <c r="B101" s="1171">
        <v>145.37701089999999</v>
      </c>
      <c r="C101" s="1175"/>
      <c r="D101" s="1175"/>
    </row>
    <row r="102" spans="1:4">
      <c r="A102" s="1170" t="s">
        <v>2820</v>
      </c>
      <c r="B102" s="1171">
        <v>145.97366700000001</v>
      </c>
      <c r="C102" s="1175"/>
      <c r="D102" s="1175"/>
    </row>
    <row r="103" spans="1:4">
      <c r="A103" s="1170" t="s">
        <v>2821</v>
      </c>
      <c r="B103" s="1171">
        <v>146.61663759999999</v>
      </c>
      <c r="C103" s="1175"/>
      <c r="D103" s="1175"/>
    </row>
    <row r="104" spans="1:4">
      <c r="A104" s="1170" t="s">
        <v>2822</v>
      </c>
      <c r="B104" s="1171">
        <v>147.1858077</v>
      </c>
      <c r="C104" s="1175"/>
      <c r="D104" s="1175"/>
    </row>
    <row r="105" spans="1:4">
      <c r="A105" s="1170" t="s">
        <v>2823</v>
      </c>
      <c r="B105" s="1171">
        <v>147.705614</v>
      </c>
      <c r="C105" s="1175"/>
      <c r="D105" s="1175"/>
    </row>
    <row r="106" spans="1:4">
      <c r="A106" s="1170" t="s">
        <v>2824</v>
      </c>
      <c r="B106" s="1171">
        <v>148.29913999999999</v>
      </c>
      <c r="C106" s="1175"/>
      <c r="D106" s="1175"/>
    </row>
    <row r="107" spans="1:4">
      <c r="A107" s="1170" t="s">
        <v>2825</v>
      </c>
      <c r="B107" s="1171">
        <v>148.84535439999999</v>
      </c>
      <c r="C107" s="1175"/>
      <c r="D107" s="1175"/>
    </row>
    <row r="108" spans="1:4">
      <c r="A108" s="1170" t="s">
        <v>2826</v>
      </c>
      <c r="B108" s="1171">
        <v>149.42993720000001</v>
      </c>
      <c r="C108" s="1175"/>
      <c r="D108" s="1175"/>
    </row>
    <row r="109" spans="1:4">
      <c r="A109" s="1170" t="s">
        <v>2827</v>
      </c>
      <c r="B109" s="1171">
        <v>150.05083450000001</v>
      </c>
      <c r="C109" s="1175"/>
      <c r="D109" s="1175"/>
    </row>
    <row r="110" spans="1:4">
      <c r="A110" s="1170" t="s">
        <v>2828</v>
      </c>
      <c r="B110" s="1171">
        <v>150.62952609999999</v>
      </c>
      <c r="C110" s="1175"/>
      <c r="D110" s="1175"/>
    </row>
    <row r="111" spans="1:4">
      <c r="A111" s="1170" t="s">
        <v>373</v>
      </c>
      <c r="B111" s="1171">
        <v>151.22185809999999</v>
      </c>
      <c r="C111" s="1175"/>
      <c r="D111" s="1175"/>
    </row>
    <row r="112" spans="1:4">
      <c r="A112" s="1170" t="s">
        <v>2829</v>
      </c>
      <c r="B112" s="1171">
        <v>151.85519840000001</v>
      </c>
      <c r="C112" s="1175"/>
      <c r="D112" s="1175"/>
    </row>
    <row r="113" spans="1:4">
      <c r="A113" s="1170" t="s">
        <v>2830</v>
      </c>
      <c r="B113" s="1171">
        <v>152.40417619999999</v>
      </c>
      <c r="C113" s="1175"/>
      <c r="D113" s="1175"/>
    </row>
    <row r="114" spans="1:4">
      <c r="A114" s="1170" t="s">
        <v>2831</v>
      </c>
      <c r="B114" s="1171">
        <v>153.01958880000001</v>
      </c>
      <c r="C114" s="1175"/>
      <c r="D114" s="1175"/>
    </row>
    <row r="115" spans="1:4">
      <c r="A115" s="1170" t="s">
        <v>2832</v>
      </c>
      <c r="B115" s="1171">
        <v>153.6444539</v>
      </c>
      <c r="C115" s="1175"/>
      <c r="D115" s="1175"/>
    </row>
    <row r="116" spans="1:4">
      <c r="A116" s="1170" t="s">
        <v>2833</v>
      </c>
      <c r="B116" s="1171">
        <v>154.32616350000001</v>
      </c>
      <c r="C116" s="1175"/>
      <c r="D116" s="1175"/>
    </row>
    <row r="117" spans="1:4">
      <c r="A117" s="1170" t="s">
        <v>2834</v>
      </c>
      <c r="B117" s="1171">
        <v>154.85696279999999</v>
      </c>
      <c r="C117" s="1175"/>
      <c r="D117" s="1175"/>
    </row>
    <row r="118" spans="1:4">
      <c r="A118" s="1170" t="s">
        <v>2835</v>
      </c>
      <c r="B118" s="1171">
        <v>155.43787979999999</v>
      </c>
      <c r="C118" s="1175"/>
      <c r="D118" s="1175"/>
    </row>
    <row r="119" spans="1:4">
      <c r="A119" s="1170" t="s">
        <v>2836</v>
      </c>
      <c r="B119" s="1171">
        <v>156.0108846</v>
      </c>
      <c r="C119" s="1175"/>
      <c r="D119" s="1175"/>
    </row>
    <row r="120" spans="1:4">
      <c r="A120" s="1170" t="s">
        <v>2837</v>
      </c>
      <c r="B120" s="1171">
        <v>156.62831449999999</v>
      </c>
      <c r="C120" s="1175"/>
      <c r="D120" s="1175"/>
    </row>
    <row r="121" spans="1:4">
      <c r="A121" s="1170" t="s">
        <v>2838</v>
      </c>
      <c r="B121" s="1171">
        <v>157.2711195</v>
      </c>
      <c r="C121" s="1175"/>
      <c r="D121" s="1175"/>
    </row>
    <row r="122" spans="1:4">
      <c r="A122" s="1170" t="s">
        <v>2839</v>
      </c>
      <c r="B122" s="1171">
        <v>157.84459140000001</v>
      </c>
      <c r="C122" s="1175"/>
      <c r="D122" s="1175"/>
    </row>
    <row r="123" spans="1:4">
      <c r="A123" s="1170" t="s">
        <v>2840</v>
      </c>
      <c r="B123" s="1171">
        <v>158.4868305</v>
      </c>
      <c r="C123" s="1175"/>
      <c r="D123" s="1175"/>
    </row>
    <row r="124" spans="1:4">
      <c r="A124" s="1170" t="s">
        <v>2841</v>
      </c>
      <c r="B124" s="1171">
        <v>159.06486219999999</v>
      </c>
      <c r="C124" s="1175"/>
      <c r="D124" s="1175"/>
    </row>
    <row r="125" spans="1:4">
      <c r="A125" s="1170" t="s">
        <v>2842</v>
      </c>
      <c r="B125" s="1171">
        <v>159.67918610000001</v>
      </c>
      <c r="C125" s="1175"/>
      <c r="D125" s="1175"/>
    </row>
    <row r="126" spans="1:4">
      <c r="A126" s="1170" t="s">
        <v>2843</v>
      </c>
      <c r="B126" s="1171">
        <v>160.35841909999999</v>
      </c>
      <c r="C126" s="1175"/>
      <c r="D126" s="1175"/>
    </row>
    <row r="127" spans="1:4">
      <c r="A127" s="1170" t="s">
        <v>2844</v>
      </c>
      <c r="B127" s="1171">
        <v>160.93763899999999</v>
      </c>
      <c r="C127" s="1175"/>
      <c r="D127" s="1175"/>
    </row>
    <row r="128" spans="1:4">
      <c r="A128" s="1170" t="s">
        <v>2845</v>
      </c>
      <c r="B128" s="1171">
        <v>161.58503529999999</v>
      </c>
      <c r="C128" s="1175"/>
      <c r="D128" s="1175"/>
    </row>
    <row r="129" spans="1:4">
      <c r="A129" s="1170" t="s">
        <v>2846</v>
      </c>
      <c r="B129" s="1171">
        <v>162.2000286</v>
      </c>
      <c r="C129" s="1175"/>
      <c r="D129" s="1175"/>
    </row>
    <row r="130" spans="1:4">
      <c r="A130" s="1170" t="s">
        <v>2847</v>
      </c>
      <c r="B130" s="1171">
        <v>162.8570594</v>
      </c>
      <c r="C130" s="1175"/>
      <c r="D130" s="1175"/>
    </row>
    <row r="131" spans="1:4">
      <c r="A131" s="1170" t="s">
        <v>2848</v>
      </c>
      <c r="B131" s="1171">
        <v>163.47242550000001</v>
      </c>
      <c r="C131" s="1175"/>
      <c r="D131" s="1175"/>
    </row>
    <row r="132" spans="1:4">
      <c r="A132" s="1170" t="s">
        <v>2849</v>
      </c>
      <c r="B132" s="1171">
        <v>164.14368039999999</v>
      </c>
      <c r="C132" s="1175"/>
      <c r="D132" s="1175"/>
    </row>
    <row r="133" spans="1:4">
      <c r="A133" s="1170" t="s">
        <v>2850</v>
      </c>
      <c r="B133" s="1171">
        <v>164.72742489999999</v>
      </c>
      <c r="C133" s="1175"/>
      <c r="D133" s="1175"/>
    </row>
    <row r="134" spans="1:4">
      <c r="A134" s="1170" t="s">
        <v>2851</v>
      </c>
      <c r="B134" s="1171">
        <v>165.37366159999999</v>
      </c>
      <c r="C134" s="1175"/>
      <c r="D134" s="1175"/>
    </row>
    <row r="135" spans="1:4">
      <c r="A135" s="1170" t="s">
        <v>2852</v>
      </c>
      <c r="B135" s="1171">
        <v>166.13017310000001</v>
      </c>
      <c r="C135" s="1175"/>
      <c r="D135" s="1175"/>
    </row>
    <row r="136" spans="1:4">
      <c r="A136" s="1170" t="s">
        <v>2853</v>
      </c>
      <c r="B136" s="1171">
        <v>166.68637480000001</v>
      </c>
      <c r="C136" s="1175"/>
      <c r="D136" s="1175"/>
    </row>
    <row r="137" spans="1:4">
      <c r="A137" s="1170" t="s">
        <v>2854</v>
      </c>
      <c r="B137" s="1171">
        <v>167.35449059999999</v>
      </c>
      <c r="C137" s="1175"/>
      <c r="D137" s="1175"/>
    </row>
    <row r="138" spans="1:4">
      <c r="A138" s="1170" t="s">
        <v>2855</v>
      </c>
      <c r="B138" s="1171">
        <v>168.0830201</v>
      </c>
      <c r="C138" s="1175"/>
      <c r="D138" s="1175"/>
    </row>
    <row r="139" spans="1:4">
      <c r="A139" s="1170" t="s">
        <v>2856</v>
      </c>
      <c r="B139" s="1171">
        <v>168.70532879999999</v>
      </c>
      <c r="C139" s="1175"/>
      <c r="D139" s="1175"/>
    </row>
    <row r="140" spans="1:4">
      <c r="A140" s="1170" t="s">
        <v>2857</v>
      </c>
      <c r="B140" s="1171">
        <v>168.89192220000001</v>
      </c>
      <c r="C140" s="1175"/>
      <c r="D140" s="1175"/>
    </row>
    <row r="141" spans="1:4">
      <c r="A141" s="1170" t="s">
        <v>2858</v>
      </c>
      <c r="B141" s="1171">
        <v>169.4730198</v>
      </c>
      <c r="C141" s="1175"/>
      <c r="D141" s="1175"/>
    </row>
    <row r="142" spans="1:4">
      <c r="A142" s="1170" t="s">
        <v>2859</v>
      </c>
      <c r="B142" s="1171">
        <v>170.1381514</v>
      </c>
      <c r="C142" s="1175"/>
      <c r="D142" s="1175"/>
    </row>
    <row r="143" spans="1:4">
      <c r="A143" s="1170" t="s">
        <v>2860</v>
      </c>
      <c r="B143" s="1171">
        <v>170.9541572</v>
      </c>
      <c r="C143" s="1175"/>
      <c r="D143" s="1175"/>
    </row>
    <row r="144" spans="1:4">
      <c r="A144" s="1170" t="s">
        <v>2861</v>
      </c>
      <c r="B144" s="1171">
        <v>171.72928450000001</v>
      </c>
      <c r="C144" s="1175"/>
      <c r="D144" s="1175"/>
    </row>
    <row r="145" spans="1:4">
      <c r="A145" s="1170" t="s">
        <v>2862</v>
      </c>
      <c r="B145" s="1171">
        <v>172.32313740000001</v>
      </c>
      <c r="C145" s="1175"/>
      <c r="D145" s="1175"/>
    </row>
    <row r="146" spans="1:4">
      <c r="A146" s="1170" t="s">
        <v>365</v>
      </c>
      <c r="B146" s="1171">
        <v>172.92323390000001</v>
      </c>
      <c r="C146" s="1175"/>
      <c r="D146" s="1175"/>
    </row>
    <row r="147" spans="1:4">
      <c r="A147" s="1170" t="s">
        <v>2863</v>
      </c>
      <c r="B147" s="1171">
        <v>173.48364190000001</v>
      </c>
      <c r="C147" s="1175"/>
      <c r="D147" s="1175"/>
    </row>
    <row r="148" spans="1:4">
      <c r="A148" s="1170" t="s">
        <v>2864</v>
      </c>
      <c r="B148" s="1171">
        <v>174.1529275</v>
      </c>
      <c r="C148" s="1175"/>
      <c r="D148" s="1175"/>
    </row>
    <row r="149" spans="1:4">
      <c r="A149" s="1170" t="s">
        <v>2865</v>
      </c>
      <c r="B149" s="1171">
        <v>174.9000121</v>
      </c>
      <c r="C149" s="1175"/>
      <c r="D149" s="1175"/>
    </row>
    <row r="150" spans="1:4">
      <c r="A150" s="1170" t="s">
        <v>2866</v>
      </c>
      <c r="B150" s="1171">
        <v>175.45675979999999</v>
      </c>
      <c r="C150" s="1175"/>
      <c r="D150" s="1175"/>
    </row>
    <row r="151" spans="1:4">
      <c r="A151" s="1170" t="s">
        <v>2867</v>
      </c>
      <c r="B151" s="1171">
        <v>176.19880860000001</v>
      </c>
      <c r="C151" s="1175"/>
      <c r="D151" s="1175"/>
    </row>
    <row r="152" spans="1:4">
      <c r="A152" s="1170" t="s">
        <v>2868</v>
      </c>
      <c r="B152" s="1171">
        <v>176.7191479</v>
      </c>
      <c r="C152" s="1175"/>
      <c r="D152" s="1175"/>
    </row>
    <row r="153" spans="1:4">
      <c r="A153" s="1170" t="s">
        <v>2869</v>
      </c>
      <c r="B153" s="1171">
        <v>177.00016020000001</v>
      </c>
      <c r="C153" s="1175"/>
      <c r="D153" s="1175"/>
    </row>
    <row r="154" spans="1:4">
      <c r="A154" s="1170" t="s">
        <v>2870</v>
      </c>
      <c r="B154" s="1171">
        <v>177.74554280000001</v>
      </c>
      <c r="C154" s="1175"/>
      <c r="D154" s="1175"/>
    </row>
    <row r="155" spans="1:4">
      <c r="A155" s="1170" t="s">
        <v>2871</v>
      </c>
      <c r="B155" s="1171">
        <v>178.92202979999999</v>
      </c>
      <c r="C155" s="1175"/>
      <c r="D155" s="1175"/>
    </row>
    <row r="156" spans="1:4">
      <c r="A156" s="1170" t="s">
        <v>2872</v>
      </c>
      <c r="B156" s="1171">
        <v>180.2082772</v>
      </c>
      <c r="C156" s="1175"/>
      <c r="D156" s="1175"/>
    </row>
    <row r="157" spans="1:4">
      <c r="A157" s="1170" t="s">
        <v>2873</v>
      </c>
      <c r="B157" s="1171">
        <v>180.86635290000001</v>
      </c>
      <c r="C157" s="1175"/>
      <c r="D157" s="1175"/>
    </row>
    <row r="158" spans="1:4">
      <c r="A158" s="1170" t="s">
        <v>2874</v>
      </c>
      <c r="B158" s="1171">
        <v>181.75188990000001</v>
      </c>
      <c r="C158" s="1175"/>
      <c r="D158" s="1175"/>
    </row>
    <row r="159" spans="1:4">
      <c r="A159" s="1170" t="s">
        <v>2893</v>
      </c>
      <c r="B159" s="1171">
        <v>182.27499789999999</v>
      </c>
      <c r="C159" s="1175"/>
      <c r="D159" s="1175"/>
    </row>
    <row r="160" spans="1:4">
      <c r="A160" s="1170" t="s">
        <v>1120</v>
      </c>
      <c r="B160" s="1171">
        <v>183.7963819</v>
      </c>
      <c r="C160" s="1175"/>
      <c r="D160" s="1175"/>
    </row>
    <row r="161" spans="1:4">
      <c r="A161" s="1170" t="s">
        <v>1115</v>
      </c>
      <c r="B161" s="1171">
        <v>184.68219769999999</v>
      </c>
      <c r="C161" s="1175"/>
      <c r="D161" s="1175"/>
    </row>
    <row r="162" spans="1:4">
      <c r="A162" s="1170" t="s">
        <v>1110</v>
      </c>
      <c r="B162" s="1171">
        <v>185.67744479999999</v>
      </c>
      <c r="C162" s="1175"/>
      <c r="D162" s="1175"/>
    </row>
    <row r="163" spans="1:4">
      <c r="A163" s="1170" t="s">
        <v>1105</v>
      </c>
      <c r="B163" s="1171">
        <v>186.48119449999999</v>
      </c>
      <c r="C163" s="1175"/>
      <c r="D163" s="1175"/>
    </row>
    <row r="164" spans="1:4">
      <c r="A164" s="1170" t="s">
        <v>1101</v>
      </c>
      <c r="B164" s="1171">
        <v>187.00024139999999</v>
      </c>
      <c r="C164" s="1175"/>
      <c r="D164" s="1175"/>
    </row>
    <row r="165" spans="1:4">
      <c r="A165" s="1170" t="s">
        <v>1096</v>
      </c>
      <c r="B165" s="1171">
        <v>187.66954100000001</v>
      </c>
      <c r="C165" s="1175"/>
      <c r="D165" s="1175"/>
    </row>
    <row r="166" spans="1:4">
      <c r="A166" s="1170" t="s">
        <v>1091</v>
      </c>
      <c r="B166" s="1171">
        <v>188.6915515</v>
      </c>
      <c r="C166" s="1175"/>
      <c r="D166" s="1175"/>
    </row>
    <row r="167" spans="1:4">
      <c r="A167" s="1170" t="s">
        <v>1086</v>
      </c>
      <c r="B167" s="1171">
        <v>189.40299519999999</v>
      </c>
      <c r="C167" s="1175"/>
      <c r="D167" s="1175"/>
    </row>
    <row r="168" spans="1:4">
      <c r="A168" s="1170" t="s">
        <v>1082</v>
      </c>
      <c r="B168" s="1171">
        <v>190.38707099999999</v>
      </c>
      <c r="C168" s="1175"/>
      <c r="D168" s="1175"/>
    </row>
    <row r="169" spans="1:4">
      <c r="A169" s="1170" t="s">
        <v>1077</v>
      </c>
      <c r="B169" s="1171">
        <v>191.19626869999999</v>
      </c>
      <c r="C169" s="1175"/>
      <c r="D169" s="1175"/>
    </row>
    <row r="170" spans="1:4">
      <c r="A170" s="1170" t="s">
        <v>1073</v>
      </c>
      <c r="B170" s="1171">
        <v>192.11555379999999</v>
      </c>
      <c r="C170" s="1175"/>
      <c r="D170" s="1175"/>
    </row>
    <row r="171" spans="1:4">
      <c r="A171" s="1170" t="s">
        <v>1068</v>
      </c>
      <c r="B171" s="1171">
        <v>194.38956160000001</v>
      </c>
      <c r="C171" s="1175"/>
      <c r="D171" s="1175"/>
    </row>
    <row r="172" spans="1:4">
      <c r="A172" s="1170" t="s">
        <v>359</v>
      </c>
      <c r="B172" s="1171">
        <v>195.6674438</v>
      </c>
      <c r="C172" s="1175"/>
      <c r="D172" s="1175"/>
    </row>
    <row r="173" spans="1:4">
      <c r="A173" s="1170" t="s">
        <v>2875</v>
      </c>
      <c r="B173" s="1171">
        <v>196.28111920000001</v>
      </c>
      <c r="C173" s="1175"/>
      <c r="D173" s="1175"/>
    </row>
    <row r="174" spans="1:4">
      <c r="A174" s="1170" t="s">
        <v>1055</v>
      </c>
      <c r="B174" s="1171">
        <v>197.3545819</v>
      </c>
      <c r="C174" s="1175"/>
      <c r="D174" s="1175"/>
    </row>
    <row r="175" spans="1:4">
      <c r="A175" s="1170" t="s">
        <v>1051</v>
      </c>
      <c r="B175" s="1171">
        <v>198.36351250000001</v>
      </c>
      <c r="C175" s="1175"/>
      <c r="D175" s="1175"/>
    </row>
    <row r="176" spans="1:4">
      <c r="A176" s="1170" t="s">
        <v>1046</v>
      </c>
      <c r="B176" s="1171">
        <v>199.2363972</v>
      </c>
      <c r="C176" s="1175"/>
      <c r="D176" s="1175"/>
    </row>
    <row r="177" spans="1:4">
      <c r="A177" s="1170" t="s">
        <v>1041</v>
      </c>
      <c r="B177" s="1171">
        <v>199.912462</v>
      </c>
      <c r="C177" s="1175"/>
      <c r="D177" s="1175"/>
    </row>
    <row r="178" spans="1:4">
      <c r="A178" s="1170" t="s">
        <v>1037</v>
      </c>
      <c r="B178" s="1171">
        <v>200.6108452</v>
      </c>
      <c r="C178" s="1175"/>
      <c r="D178" s="1175"/>
    </row>
    <row r="179" spans="1:4">
      <c r="A179" s="1170" t="s">
        <v>1032</v>
      </c>
      <c r="B179" s="1171">
        <v>201.56128770000001</v>
      </c>
      <c r="C179" s="1175"/>
      <c r="D179" s="1175"/>
    </row>
    <row r="180" spans="1:4">
      <c r="A180" s="1170" t="s">
        <v>1027</v>
      </c>
      <c r="B180" s="1171">
        <v>202.58728550000001</v>
      </c>
      <c r="C180" s="1175"/>
      <c r="D180" s="1175"/>
    </row>
    <row r="181" spans="1:4">
      <c r="A181" s="1170" t="s">
        <v>1023</v>
      </c>
      <c r="B181" s="1171">
        <v>203.41002570000001</v>
      </c>
      <c r="C181" s="1175"/>
      <c r="D181" s="1175"/>
    </row>
    <row r="182" spans="1:4">
      <c r="A182" s="1170" t="s">
        <v>1018</v>
      </c>
      <c r="B182" s="1171">
        <v>204.33103360000001</v>
      </c>
      <c r="C182" s="1175"/>
      <c r="D182" s="1175"/>
    </row>
    <row r="183" spans="1:4">
      <c r="A183" s="1170" t="s">
        <v>1013</v>
      </c>
      <c r="B183" s="1171">
        <v>205.31721640000001</v>
      </c>
      <c r="C183" s="1175"/>
      <c r="D183" s="1175"/>
    </row>
    <row r="184" spans="1:4">
      <c r="A184" s="1170" t="s">
        <v>2876</v>
      </c>
      <c r="B184" s="1171">
        <v>205.94356199999999</v>
      </c>
      <c r="C184" s="1175"/>
      <c r="D184" s="1175"/>
    </row>
    <row r="185" spans="1:4">
      <c r="A185" s="1170" t="s">
        <v>1004</v>
      </c>
      <c r="B185" s="1171">
        <v>206.1477557</v>
      </c>
      <c r="C185" s="1175"/>
      <c r="D185" s="1175"/>
    </row>
    <row r="186" spans="1:4">
      <c r="A186" s="1170" t="s">
        <v>1001</v>
      </c>
      <c r="B186" s="1171">
        <v>206.1626407</v>
      </c>
      <c r="C186" s="1175"/>
      <c r="D186" s="1175"/>
    </row>
    <row r="187" spans="1:4">
      <c r="A187" s="1170" t="s">
        <v>996</v>
      </c>
      <c r="B187" s="1171">
        <v>206.4825223</v>
      </c>
      <c r="C187" s="1175"/>
      <c r="D187" s="1175"/>
    </row>
    <row r="188" spans="1:4">
      <c r="A188" s="1170" t="s">
        <v>991</v>
      </c>
      <c r="B188" s="1171">
        <v>207.5029457</v>
      </c>
      <c r="C188" s="1175"/>
      <c r="D188" s="1175"/>
    </row>
    <row r="189" spans="1:4">
      <c r="A189" s="1170" t="s">
        <v>988</v>
      </c>
      <c r="B189" s="1171">
        <v>207.61783</v>
      </c>
      <c r="C189" s="1175"/>
      <c r="D189" s="1175"/>
    </row>
    <row r="190" spans="1:4">
      <c r="A190" s="1170" t="s">
        <v>983</v>
      </c>
      <c r="B190" s="1171">
        <v>208.16790639999999</v>
      </c>
      <c r="C190" s="1175"/>
      <c r="D190" s="1175"/>
    </row>
    <row r="191" spans="1:4">
      <c r="A191" s="1170" t="s">
        <v>978</v>
      </c>
      <c r="B191" s="1171">
        <v>208.642154</v>
      </c>
      <c r="C191" s="1175"/>
      <c r="D191" s="1175"/>
    </row>
    <row r="192" spans="1:4">
      <c r="A192" s="1170" t="s">
        <v>973</v>
      </c>
      <c r="B192" s="1171">
        <v>209.5004921</v>
      </c>
      <c r="C192" s="1175"/>
      <c r="D192" s="1175"/>
    </row>
    <row r="193" spans="1:4">
      <c r="A193" s="1170" t="s">
        <v>968</v>
      </c>
      <c r="B193" s="1171">
        <v>209.86247850000001</v>
      </c>
      <c r="C193" s="1175"/>
      <c r="D193" s="1175"/>
    </row>
    <row r="194" spans="1:4">
      <c r="A194" s="1170" t="s">
        <v>964</v>
      </c>
      <c r="B194" s="1171">
        <v>210.3408091</v>
      </c>
      <c r="C194" s="1175"/>
      <c r="D194" s="1175"/>
    </row>
    <row r="195" spans="1:4">
      <c r="A195" s="1170" t="s">
        <v>2877</v>
      </c>
      <c r="B195" s="1171">
        <v>210.84344999999999</v>
      </c>
      <c r="C195" s="1175"/>
      <c r="D195" s="1175"/>
    </row>
    <row r="196" spans="1:4">
      <c r="A196" s="1170" t="s">
        <v>956</v>
      </c>
      <c r="B196" s="1171">
        <v>211.72261839999999</v>
      </c>
      <c r="C196" s="1175"/>
      <c r="D196" s="1175"/>
    </row>
    <row r="197" spans="1:4">
      <c r="A197" s="1170" t="s">
        <v>951</v>
      </c>
      <c r="B197" s="1171">
        <v>212.09734409999999</v>
      </c>
      <c r="C197" s="1175"/>
      <c r="D197" s="1175"/>
    </row>
    <row r="198" spans="1:4">
      <c r="A198" s="1170" t="s">
        <v>947</v>
      </c>
      <c r="B198" s="1171">
        <v>212.44998810000001</v>
      </c>
      <c r="C198" s="1175"/>
      <c r="D198" s="1175"/>
    </row>
    <row r="199" spans="1:4">
      <c r="A199" s="1170" t="s">
        <v>943</v>
      </c>
      <c r="B199" s="1171">
        <v>212.71449569999999</v>
      </c>
      <c r="C199" s="1175"/>
      <c r="D199" s="1175"/>
    </row>
    <row r="200" spans="1:4">
      <c r="A200" s="1170" t="s">
        <v>938</v>
      </c>
      <c r="B200" s="1171">
        <v>213.623707</v>
      </c>
      <c r="C200" s="1175"/>
      <c r="D200" s="1175"/>
    </row>
    <row r="201" spans="1:4">
      <c r="A201" s="1170" t="s">
        <v>933</v>
      </c>
      <c r="B201" s="1171">
        <v>214.2171026</v>
      </c>
      <c r="C201" s="1175"/>
      <c r="D201" s="1175"/>
    </row>
    <row r="202" spans="1:4">
      <c r="A202" s="1170" t="s">
        <v>929</v>
      </c>
      <c r="B202" s="1171">
        <v>214.75778539999999</v>
      </c>
      <c r="C202" s="1175"/>
      <c r="D202" s="1175"/>
    </row>
    <row r="203" spans="1:4">
      <c r="A203" s="1170" t="s">
        <v>924</v>
      </c>
      <c r="B203" s="1171">
        <v>215.06924609999999</v>
      </c>
      <c r="C203" s="1175"/>
      <c r="D203" s="1175"/>
    </row>
    <row r="204" spans="1:4">
      <c r="A204" s="1170" t="s">
        <v>919</v>
      </c>
      <c r="B204" s="1171">
        <v>215.94957600000001</v>
      </c>
      <c r="C204" s="1175"/>
      <c r="D204" s="1175"/>
    </row>
    <row r="205" spans="1:4">
      <c r="A205" s="1170" t="s">
        <v>914</v>
      </c>
      <c r="B205" s="1171">
        <v>216.66421650000001</v>
      </c>
      <c r="C205" s="1175"/>
      <c r="D205" s="1175"/>
    </row>
    <row r="206" spans="1:4">
      <c r="A206" s="1170" t="s">
        <v>909</v>
      </c>
      <c r="B206" s="1171">
        <v>217.28219530000001</v>
      </c>
      <c r="C206" s="1175"/>
      <c r="D206" s="1175"/>
    </row>
    <row r="207" spans="1:4">
      <c r="A207" s="1170" t="s">
        <v>905</v>
      </c>
      <c r="B207" s="1171">
        <v>218.49779369999999</v>
      </c>
      <c r="C207" s="1175"/>
      <c r="D207" s="1175"/>
    </row>
    <row r="208" spans="1:4">
      <c r="A208" s="1170" t="s">
        <v>900</v>
      </c>
      <c r="B208" s="1171">
        <v>219.1820994</v>
      </c>
      <c r="C208" s="1175"/>
      <c r="D208" s="1175"/>
    </row>
    <row r="209" spans="1:4">
      <c r="A209" s="1170" t="s">
        <v>895</v>
      </c>
      <c r="B209" s="1171">
        <v>219.98589179999999</v>
      </c>
      <c r="C209" s="1175"/>
      <c r="D209" s="1175"/>
    </row>
    <row r="210" spans="1:4">
      <c r="A210" s="1170" t="s">
        <v>890</v>
      </c>
      <c r="B210" s="1171">
        <v>221.17548289999999</v>
      </c>
      <c r="C210" s="1175"/>
      <c r="D210" s="1175"/>
    </row>
    <row r="211" spans="1:4">
      <c r="A211" s="1170" t="s">
        <v>2878</v>
      </c>
      <c r="B211" s="1171">
        <v>222.5115505</v>
      </c>
      <c r="C211" s="1175"/>
      <c r="D211" s="1175"/>
    </row>
    <row r="212" spans="1:4">
      <c r="A212" s="1170" t="s">
        <v>885</v>
      </c>
      <c r="B212" s="1171">
        <v>223.676962</v>
      </c>
      <c r="C212" s="1175"/>
      <c r="D212" s="1175"/>
    </row>
    <row r="213" spans="1:4">
      <c r="A213" s="1170" t="s">
        <v>882</v>
      </c>
      <c r="B213" s="1171">
        <v>224.31863730000001</v>
      </c>
      <c r="C213" s="1175"/>
      <c r="D213" s="1175"/>
    </row>
    <row r="214" spans="1:4">
      <c r="A214" s="1170" t="s">
        <v>877</v>
      </c>
      <c r="B214" s="1171">
        <v>225.16364870000001</v>
      </c>
      <c r="C214" s="1175"/>
      <c r="D214" s="1175"/>
    </row>
    <row r="215" spans="1:4">
      <c r="A215" s="1170" t="s">
        <v>873</v>
      </c>
      <c r="B215" s="1171">
        <v>226.1485773</v>
      </c>
      <c r="C215" s="1175"/>
      <c r="D215" s="1175"/>
    </row>
    <row r="216" spans="1:4">
      <c r="A216" s="1170" t="s">
        <v>868</v>
      </c>
      <c r="B216" s="1171">
        <v>227.04431339999999</v>
      </c>
      <c r="C216" s="1175"/>
      <c r="D216" s="1175"/>
    </row>
    <row r="217" spans="1:4">
      <c r="A217" s="1170" t="s">
        <v>864</v>
      </c>
      <c r="B217" s="1171">
        <v>227.88212530000001</v>
      </c>
      <c r="C217" s="1175"/>
      <c r="D217" s="1175"/>
    </row>
    <row r="218" spans="1:4">
      <c r="A218" s="1170" t="s">
        <v>859</v>
      </c>
      <c r="B218" s="1171">
        <v>228.82715010000001</v>
      </c>
      <c r="C218" s="1175"/>
      <c r="D218" s="1175"/>
    </row>
    <row r="219" spans="1:4">
      <c r="A219" s="1170" t="s">
        <v>854</v>
      </c>
      <c r="B219" s="1171">
        <v>229.64233530000001</v>
      </c>
      <c r="C219" s="1175"/>
      <c r="D219" s="1175"/>
    </row>
    <row r="220" spans="1:4">
      <c r="A220" s="1170" t="s">
        <v>850</v>
      </c>
      <c r="B220" s="1171">
        <v>230.4466736</v>
      </c>
      <c r="C220" s="1175"/>
      <c r="D220" s="1175"/>
    </row>
    <row r="221" spans="1:4">
      <c r="A221" s="1170" t="s">
        <v>845</v>
      </c>
      <c r="B221" s="1171">
        <v>231.38094749999999</v>
      </c>
      <c r="C221" s="1175"/>
      <c r="D221" s="1175"/>
    </row>
    <row r="222" spans="1:4">
      <c r="A222" s="1170" t="s">
        <v>2879</v>
      </c>
      <c r="B222" s="1171">
        <v>232.26138940000001</v>
      </c>
      <c r="C222" s="1175"/>
      <c r="D222" s="1175"/>
    </row>
    <row r="223" spans="1:4">
      <c r="A223" s="1170" t="s">
        <v>837</v>
      </c>
      <c r="B223" s="1171">
        <v>233.1941793</v>
      </c>
      <c r="C223" s="1175"/>
      <c r="D223" s="1175"/>
    </row>
    <row r="224" spans="1:4">
      <c r="A224" s="1170" t="s">
        <v>832</v>
      </c>
      <c r="B224" s="1171">
        <v>234.08043910000001</v>
      </c>
      <c r="C224" s="1175"/>
      <c r="D224" s="1175"/>
    </row>
    <row r="225" spans="1:4">
      <c r="A225" s="1170" t="s">
        <v>2880</v>
      </c>
      <c r="B225" s="1171">
        <v>235.00295700000001</v>
      </c>
      <c r="C225" s="1175"/>
      <c r="D225" s="1175"/>
    </row>
    <row r="226" spans="1:4">
      <c r="A226" s="1170" t="s">
        <v>825</v>
      </c>
      <c r="B226" s="1171">
        <v>236.00011420000001</v>
      </c>
      <c r="C226" s="1175"/>
      <c r="D226" s="1175"/>
    </row>
    <row r="227" spans="1:4">
      <c r="A227" s="1170" t="s">
        <v>820</v>
      </c>
      <c r="B227" s="1171">
        <v>236.93870709999999</v>
      </c>
      <c r="C227" s="1175"/>
      <c r="D227" s="1175"/>
    </row>
    <row r="228" spans="1:4">
      <c r="A228" s="1170" t="s">
        <v>815</v>
      </c>
      <c r="B228" s="1171">
        <v>237.86824050000001</v>
      </c>
      <c r="C228" s="1175"/>
      <c r="D228" s="1175"/>
    </row>
    <row r="229" spans="1:4">
      <c r="A229" s="1170" t="s">
        <v>811</v>
      </c>
      <c r="B229" s="1171">
        <v>238.8206682</v>
      </c>
      <c r="C229" s="1175"/>
      <c r="D229" s="1175"/>
    </row>
    <row r="230" spans="1:4">
      <c r="A230" s="1170" t="s">
        <v>806</v>
      </c>
      <c r="B230" s="1171">
        <v>239.68363579999999</v>
      </c>
      <c r="C230" s="1175"/>
      <c r="D230" s="1175"/>
    </row>
    <row r="231" spans="1:4">
      <c r="A231" s="1170" t="s">
        <v>802</v>
      </c>
      <c r="B231" s="1171">
        <v>240.7016021</v>
      </c>
      <c r="C231" s="1175"/>
      <c r="D231" s="1175"/>
    </row>
    <row r="232" spans="1:4">
      <c r="A232" s="1170" t="s">
        <v>797</v>
      </c>
      <c r="B232" s="1171">
        <v>241.6747402</v>
      </c>
      <c r="C232" s="1175"/>
      <c r="D232" s="1175"/>
    </row>
    <row r="233" spans="1:4">
      <c r="A233" s="1170" t="s">
        <v>792</v>
      </c>
      <c r="B233" s="1171">
        <v>242.86830399999999</v>
      </c>
      <c r="C233" s="1175"/>
      <c r="D233" s="1175"/>
    </row>
    <row r="234" spans="1:4">
      <c r="A234" s="1170" t="s">
        <v>788</v>
      </c>
      <c r="B234" s="1171">
        <v>243.82600819999999</v>
      </c>
      <c r="C234" s="1175"/>
      <c r="D234" s="1175"/>
    </row>
    <row r="235" spans="1:4">
      <c r="A235" s="1170" t="s">
        <v>783</v>
      </c>
      <c r="B235" s="1171">
        <v>245.77504740000001</v>
      </c>
      <c r="C235" s="1175"/>
      <c r="D235" s="1175"/>
    </row>
    <row r="236" spans="1:4">
      <c r="A236" s="1170" t="s">
        <v>779</v>
      </c>
      <c r="B236" s="1171">
        <v>247.47691900000001</v>
      </c>
      <c r="C236" s="1175"/>
      <c r="D236" s="1175"/>
    </row>
    <row r="237" spans="1:4">
      <c r="A237" s="1170" t="s">
        <v>774</v>
      </c>
      <c r="B237" s="1171">
        <v>248.13013509999999</v>
      </c>
      <c r="C237" s="1175"/>
      <c r="D237" s="1175"/>
    </row>
    <row r="238" spans="1:4">
      <c r="A238" s="1170" t="s">
        <v>770</v>
      </c>
      <c r="B238" s="1171">
        <v>249.02929689999999</v>
      </c>
      <c r="C238" s="1175"/>
      <c r="D238" s="1175"/>
    </row>
    <row r="239" spans="1:4">
      <c r="A239" s="1170" t="s">
        <v>767</v>
      </c>
      <c r="B239" s="1171">
        <v>250.44243040000001</v>
      </c>
      <c r="C239" s="1175"/>
      <c r="D239" s="1175"/>
    </row>
    <row r="240" spans="1:4">
      <c r="A240" s="1170" t="s">
        <v>762</v>
      </c>
      <c r="B240" s="1171">
        <v>252.35279919999999</v>
      </c>
      <c r="C240" s="1175"/>
      <c r="D240" s="1175"/>
    </row>
    <row r="241" spans="1:4">
      <c r="A241" s="1170" t="s">
        <v>757</v>
      </c>
      <c r="B241" s="1171">
        <v>253.87824230000001</v>
      </c>
      <c r="C241" s="1175"/>
      <c r="D241" s="1175"/>
    </row>
    <row r="242" spans="1:4">
      <c r="A242" s="1170" t="s">
        <v>753</v>
      </c>
      <c r="B242" s="1171">
        <v>255.37935300000001</v>
      </c>
      <c r="C242" s="1175"/>
      <c r="D242" s="1175"/>
    </row>
    <row r="243" spans="1:4">
      <c r="A243" s="1170" t="s">
        <v>748</v>
      </c>
      <c r="B243" s="1171">
        <v>256.3557333</v>
      </c>
      <c r="C243" s="1175"/>
      <c r="D243" s="1175"/>
    </row>
    <row r="244" spans="1:4">
      <c r="A244" s="1170" t="s">
        <v>743</v>
      </c>
      <c r="B244" s="1171">
        <v>256.88441660000001</v>
      </c>
      <c r="C244" s="1175"/>
      <c r="D244" s="1175"/>
    </row>
    <row r="245" spans="1:4">
      <c r="A245" s="1170" t="s">
        <v>738</v>
      </c>
      <c r="B245" s="1171">
        <v>257.70964939999999</v>
      </c>
      <c r="C245" s="1175"/>
      <c r="D245" s="1175"/>
    </row>
    <row r="246" spans="1:4">
      <c r="A246" s="1170" t="s">
        <v>734</v>
      </c>
      <c r="B246" s="1171">
        <v>258.2865966</v>
      </c>
      <c r="C246" s="1175"/>
      <c r="D246" s="1175"/>
    </row>
    <row r="247" spans="1:4">
      <c r="A247" s="1170" t="s">
        <v>2881</v>
      </c>
      <c r="B247" s="1171">
        <v>258.8154791</v>
      </c>
      <c r="C247" s="1175"/>
      <c r="D247" s="1175"/>
    </row>
    <row r="248" spans="1:4">
      <c r="A248" s="1170" t="s">
        <v>726</v>
      </c>
      <c r="B248" s="1171">
        <v>259.45866210000003</v>
      </c>
      <c r="C248" s="1175"/>
      <c r="D248" s="1175"/>
    </row>
    <row r="249" spans="1:4">
      <c r="A249" s="1170" t="s">
        <v>722</v>
      </c>
      <c r="B249" s="1171">
        <v>259.20821869999997</v>
      </c>
      <c r="C249" s="1175"/>
      <c r="D249" s="1175"/>
    </row>
    <row r="250" spans="1:4">
      <c r="A250" s="1170" t="s">
        <v>717</v>
      </c>
      <c r="B250" s="1171">
        <v>260.70755739999998</v>
      </c>
      <c r="C250" s="1175"/>
      <c r="D250" s="1175"/>
    </row>
    <row r="251" spans="1:4">
      <c r="A251" s="1170" t="s">
        <v>712</v>
      </c>
      <c r="B251" s="1171">
        <v>262.2321321</v>
      </c>
      <c r="C251" s="1175"/>
      <c r="D251" s="1175"/>
    </row>
    <row r="252" spans="1:4">
      <c r="A252" s="1170" t="s">
        <v>707</v>
      </c>
      <c r="B252" s="1171">
        <v>263.24739449999998</v>
      </c>
      <c r="C252" s="1175"/>
      <c r="D252" s="1175"/>
    </row>
    <row r="253" spans="1:4">
      <c r="A253" s="1170" t="s">
        <v>702</v>
      </c>
      <c r="B253" s="1171">
        <v>263.96928800000001</v>
      </c>
      <c r="C253" s="1175"/>
      <c r="D253" s="1175"/>
    </row>
    <row r="254" spans="1:4">
      <c r="A254" s="1170" t="s">
        <v>697</v>
      </c>
      <c r="B254" s="1171">
        <v>265.44588349999998</v>
      </c>
      <c r="C254" s="1175"/>
      <c r="D254" s="1175"/>
    </row>
    <row r="255" spans="1:4">
      <c r="A255" s="1170" t="s">
        <v>693</v>
      </c>
      <c r="B255" s="1171">
        <v>266.47458820000003</v>
      </c>
      <c r="C255" s="1175"/>
      <c r="D255" s="1175"/>
    </row>
    <row r="256" spans="1:4">
      <c r="A256" s="1170" t="s">
        <v>688</v>
      </c>
      <c r="B256" s="1171">
        <v>267.09101090000001</v>
      </c>
      <c r="C256" s="1175"/>
      <c r="D256" s="1175"/>
    </row>
    <row r="257" spans="1:4">
      <c r="A257" s="1170" t="s">
        <v>683</v>
      </c>
      <c r="B257" s="1171">
        <v>266.42041160000002</v>
      </c>
      <c r="C257" s="1175"/>
      <c r="D257" s="1175"/>
    </row>
    <row r="258" spans="1:4">
      <c r="A258" s="1170" t="s">
        <v>679</v>
      </c>
      <c r="B258" s="1171">
        <v>265.69062659999997</v>
      </c>
      <c r="C258" s="1175"/>
      <c r="D258" s="1175"/>
    </row>
    <row r="259" spans="1:4">
      <c r="A259" s="1170" t="s">
        <v>339</v>
      </c>
      <c r="B259" s="1171">
        <v>263.73898370000001</v>
      </c>
      <c r="C259" s="1175"/>
      <c r="D259" s="1175"/>
    </row>
    <row r="260" spans="1:4">
      <c r="A260" s="1170" t="s">
        <v>671</v>
      </c>
      <c r="B260" s="1171">
        <v>263.8516932</v>
      </c>
      <c r="C260" s="1175"/>
      <c r="D260" s="1175"/>
    </row>
    <row r="261" spans="1:4">
      <c r="A261" s="1170" t="s">
        <v>666</v>
      </c>
      <c r="B261" s="1171">
        <v>262.58085999999997</v>
      </c>
      <c r="C261" s="1175"/>
      <c r="D261" s="1175"/>
    </row>
    <row r="262" spans="1:4">
      <c r="A262" s="1170" t="s">
        <v>661</v>
      </c>
      <c r="B262" s="1171">
        <v>260.70023359999999</v>
      </c>
      <c r="C262" s="1175"/>
      <c r="D262" s="1175"/>
    </row>
    <row r="263" spans="1:4">
      <c r="A263" s="1170" t="s">
        <v>1</v>
      </c>
      <c r="B263" s="1171">
        <v>264.53475179999998</v>
      </c>
      <c r="C263" s="1175"/>
      <c r="D263" s="1175"/>
    </row>
    <row r="264" spans="1:4">
      <c r="A264" s="1170" t="s">
        <v>655</v>
      </c>
      <c r="B264" s="1171">
        <v>267.02027570000001</v>
      </c>
      <c r="C264" s="1175"/>
      <c r="D264" s="1175"/>
    </row>
    <row r="265" spans="1:4">
      <c r="A265" s="1170" t="s">
        <v>2882</v>
      </c>
      <c r="B265" s="1171">
        <v>267.11480669999997</v>
      </c>
      <c r="C265" s="1175"/>
      <c r="D265" s="1175"/>
    </row>
    <row r="266" spans="1:4">
      <c r="A266" s="1170" t="s">
        <v>648</v>
      </c>
      <c r="B266" s="1171">
        <v>266.61728099999999</v>
      </c>
      <c r="C266" s="1175"/>
      <c r="D266" s="1175"/>
    </row>
    <row r="267" spans="1:4">
      <c r="A267" s="1170" t="s">
        <v>644</v>
      </c>
      <c r="B267" s="1171">
        <v>268.60996</v>
      </c>
      <c r="C267" s="1175"/>
      <c r="D267" s="1175"/>
    </row>
    <row r="268" spans="1:4">
      <c r="A268" s="1170" t="s">
        <v>640</v>
      </c>
      <c r="B268" s="1171">
        <v>269.01927419999998</v>
      </c>
      <c r="C268" s="1175"/>
      <c r="D268" s="1175"/>
    </row>
    <row r="269" spans="1:4">
      <c r="A269" s="1170" t="s">
        <v>635</v>
      </c>
      <c r="B269" s="1171">
        <v>269.90831420000001</v>
      </c>
      <c r="C269" s="1175"/>
      <c r="D269" s="1175"/>
    </row>
    <row r="270" spans="1:4">
      <c r="A270" s="1170" t="s">
        <v>631</v>
      </c>
      <c r="B270" s="1171">
        <v>270.33206680000001</v>
      </c>
      <c r="C270" s="1175"/>
      <c r="D270" s="1175"/>
    </row>
    <row r="271" spans="1:4">
      <c r="A271" s="1170" t="s">
        <v>626</v>
      </c>
      <c r="B271" s="1171">
        <v>271.20513940000001</v>
      </c>
      <c r="C271" s="1175"/>
      <c r="D271" s="1175"/>
    </row>
    <row r="272" spans="1:4">
      <c r="A272" s="1170" t="s">
        <v>3</v>
      </c>
      <c r="B272" s="1171">
        <v>271.56765969999998</v>
      </c>
      <c r="C272" s="1175"/>
      <c r="D272" s="1175"/>
    </row>
    <row r="273" spans="1:4">
      <c r="A273" s="1170" t="s">
        <v>617</v>
      </c>
      <c r="B273" s="1171">
        <v>271.89583299999998</v>
      </c>
      <c r="C273" s="1175"/>
      <c r="D273" s="1175"/>
    </row>
    <row r="274" spans="1:4">
      <c r="A274" s="1170" t="s">
        <v>2883</v>
      </c>
      <c r="B274" s="1171">
        <v>272.3371831</v>
      </c>
      <c r="C274" s="1175"/>
      <c r="D274" s="1175"/>
    </row>
    <row r="275" spans="1:4">
      <c r="A275" s="1170" t="s">
        <v>610</v>
      </c>
      <c r="B275" s="1171">
        <v>271.84160050000003</v>
      </c>
      <c r="C275" s="1175"/>
      <c r="D275" s="1175"/>
    </row>
    <row r="276" spans="1:4">
      <c r="A276" s="1170" t="s">
        <v>606</v>
      </c>
      <c r="B276" s="1171">
        <v>269.98450100000002</v>
      </c>
      <c r="C276" s="1175"/>
      <c r="D276" s="1175"/>
    </row>
    <row r="277" spans="1:4">
      <c r="A277" s="1170" t="s">
        <v>602</v>
      </c>
      <c r="B277" s="1171">
        <v>270.76236280000001</v>
      </c>
      <c r="C277" s="1175"/>
      <c r="D277" s="1175"/>
    </row>
    <row r="278" spans="1:4">
      <c r="A278" s="1170" t="s">
        <v>597</v>
      </c>
      <c r="B278" s="1171">
        <v>271.67944979999999</v>
      </c>
      <c r="C278" s="1175"/>
      <c r="D278" s="1175"/>
    </row>
    <row r="279" spans="1:4">
      <c r="A279" s="1170" t="s">
        <v>2884</v>
      </c>
      <c r="B279" s="1171">
        <v>271.81973040000003</v>
      </c>
      <c r="C279" s="1175"/>
      <c r="D279" s="1175"/>
    </row>
    <row r="280" spans="1:4">
      <c r="A280" s="1170" t="s">
        <v>588</v>
      </c>
      <c r="B280" s="1171">
        <v>273.14125439999998</v>
      </c>
      <c r="C280" s="1175"/>
      <c r="D280" s="1175"/>
    </row>
    <row r="281" spans="1:4">
      <c r="A281" s="1170" t="s">
        <v>584</v>
      </c>
      <c r="B281" s="1171">
        <v>272.04795200000001</v>
      </c>
      <c r="C281" s="1175"/>
      <c r="D281" s="1175"/>
    </row>
    <row r="282" spans="1:4">
      <c r="A282" s="1170" t="s">
        <v>579</v>
      </c>
      <c r="B282" s="1171">
        <v>269.1643479</v>
      </c>
      <c r="C282" s="1175"/>
      <c r="D282" s="1175"/>
    </row>
    <row r="283" spans="1:4">
      <c r="A283" s="1170" t="s">
        <v>574</v>
      </c>
      <c r="B283" s="1171">
        <v>268.9903673</v>
      </c>
      <c r="C283" s="1175"/>
      <c r="D283" s="1175"/>
    </row>
    <row r="284" spans="1:4">
      <c r="A284" s="1170" t="s">
        <v>569</v>
      </c>
      <c r="B284" s="1171">
        <v>270.12693710000002</v>
      </c>
      <c r="C284" s="1175"/>
      <c r="D284" s="1175"/>
    </row>
    <row r="285" spans="1:4">
      <c r="A285" s="1170" t="s">
        <v>564</v>
      </c>
      <c r="B285" s="1171">
        <v>271.61833139999999</v>
      </c>
      <c r="C285" s="1175"/>
      <c r="D285" s="1175"/>
    </row>
    <row r="286" spans="1:4">
      <c r="A286" s="1170" t="s">
        <v>561</v>
      </c>
      <c r="B286" s="1171">
        <v>274.44967309999998</v>
      </c>
      <c r="C286" s="1175"/>
      <c r="D286" s="1175"/>
    </row>
    <row r="287" spans="1:4">
      <c r="A287" s="1170" t="s">
        <v>556</v>
      </c>
      <c r="B287" s="1171">
        <v>278.18372449999998</v>
      </c>
      <c r="C287" s="1175"/>
      <c r="D287" s="1175"/>
    </row>
    <row r="288" spans="1:4">
      <c r="A288" s="1170" t="s">
        <v>551</v>
      </c>
      <c r="B288" s="1171">
        <v>277.23099459999997</v>
      </c>
      <c r="C288" s="1175"/>
      <c r="D288" s="1175"/>
    </row>
    <row r="289" spans="1:4">
      <c r="A289" s="1170" t="s">
        <v>546</v>
      </c>
      <c r="B289" s="1171">
        <v>276.6679072</v>
      </c>
      <c r="C289" s="1175"/>
      <c r="D289" s="1175"/>
    </row>
    <row r="290" spans="1:4">
      <c r="A290" s="1170" t="s">
        <v>543</v>
      </c>
      <c r="B290" s="1171">
        <v>275.7362445</v>
      </c>
      <c r="C290" s="1175"/>
      <c r="D290" s="1175"/>
    </row>
    <row r="291" spans="1:4">
      <c r="A291" s="1170" t="s">
        <v>538</v>
      </c>
      <c r="B291" s="1171">
        <v>276.61195700000002</v>
      </c>
      <c r="C291" s="1175"/>
      <c r="D291" s="1175"/>
    </row>
    <row r="292" spans="1:4">
      <c r="A292" s="1170" t="s">
        <v>533</v>
      </c>
      <c r="B292" s="1171">
        <v>278.25328150000001</v>
      </c>
      <c r="C292" s="1175"/>
      <c r="D292" s="1175"/>
    </row>
    <row r="293" spans="1:4">
      <c r="A293" s="1170" t="s">
        <v>528</v>
      </c>
      <c r="B293" s="1171">
        <v>281.11467349999998</v>
      </c>
      <c r="C293" s="1175"/>
      <c r="D293" s="1175"/>
    </row>
    <row r="294" spans="1:4">
      <c r="A294" s="1170" t="s">
        <v>8</v>
      </c>
      <c r="B294" s="1171">
        <v>282.01751960000001</v>
      </c>
      <c r="C294" s="1175"/>
      <c r="D294" s="1175"/>
    </row>
    <row r="295" spans="1:4">
      <c r="A295" s="1170" t="s">
        <v>519</v>
      </c>
      <c r="B295" s="1171">
        <v>283.9257169</v>
      </c>
      <c r="C295" s="1175"/>
      <c r="D295" s="1175"/>
    </row>
    <row r="296" spans="1:4">
      <c r="A296" s="1170" t="s">
        <v>515</v>
      </c>
      <c r="B296" s="1171">
        <v>286.98703790000002</v>
      </c>
      <c r="C296" s="1175"/>
      <c r="D296" s="1175"/>
    </row>
    <row r="297" spans="1:4">
      <c r="A297" s="1170" t="s">
        <v>511</v>
      </c>
      <c r="B297" s="1171">
        <v>289.36271479999999</v>
      </c>
      <c r="C297" s="1175"/>
      <c r="D297" s="1175"/>
    </row>
    <row r="298" spans="1:4">
      <c r="A298" s="1170" t="s">
        <v>506</v>
      </c>
      <c r="B298" s="1171">
        <v>293.57462959999998</v>
      </c>
      <c r="C298" s="1175"/>
      <c r="D298" s="1175"/>
    </row>
    <row r="299" spans="1:4">
      <c r="A299" s="1170" t="s">
        <v>503</v>
      </c>
      <c r="B299" s="1171">
        <v>296.20466670000002</v>
      </c>
      <c r="C299" s="1175"/>
      <c r="D299" s="1175"/>
    </row>
    <row r="300" spans="1:4">
      <c r="A300" s="1170" t="s">
        <v>498</v>
      </c>
      <c r="B300" s="1171">
        <v>298.05198710000002</v>
      </c>
      <c r="C300" s="1175"/>
      <c r="D300" s="1175"/>
    </row>
    <row r="301" spans="1:4">
      <c r="A301" s="1170" t="s">
        <v>493</v>
      </c>
      <c r="B301" s="1171">
        <v>300.71756340000002</v>
      </c>
      <c r="C301" s="1175"/>
      <c r="D301" s="1175"/>
    </row>
    <row r="302" spans="1:4">
      <c r="A302" s="1170" t="s">
        <v>488</v>
      </c>
      <c r="B302" s="1171">
        <v>304.63235700000001</v>
      </c>
      <c r="C302" s="1175"/>
      <c r="D302" s="1175"/>
    </row>
    <row r="303" spans="1:4">
      <c r="A303" s="1170" t="s">
        <v>484</v>
      </c>
      <c r="B303" s="1171">
        <v>306.5562425</v>
      </c>
      <c r="C303" s="1175"/>
      <c r="D303" s="1175"/>
    </row>
    <row r="304" spans="1:4" ht="13.5" customHeight="1">
      <c r="A304" s="1170" t="s">
        <v>479</v>
      </c>
      <c r="B304" s="1171">
        <v>309.9569644</v>
      </c>
      <c r="C304" s="1175"/>
      <c r="D304" s="1175"/>
    </row>
    <row r="305" spans="1:4">
      <c r="A305" s="1170" t="s">
        <v>474</v>
      </c>
      <c r="B305" s="1171">
        <v>311.60803520000002</v>
      </c>
      <c r="C305" s="1175"/>
      <c r="D305" s="1175"/>
    </row>
    <row r="306" spans="1:4">
      <c r="A306" s="1170" t="s">
        <v>469</v>
      </c>
      <c r="B306" s="1171">
        <v>311.670458</v>
      </c>
      <c r="C306" s="1175"/>
      <c r="D306" s="1175"/>
    </row>
    <row r="307" spans="1:4">
      <c r="A307" s="1170" t="s">
        <v>1150</v>
      </c>
      <c r="B307" s="1171">
        <v>311.9997899</v>
      </c>
      <c r="C307" s="1175"/>
      <c r="D307" s="1175"/>
    </row>
    <row r="308" spans="1:4">
      <c r="A308" s="1170" t="s">
        <v>1155</v>
      </c>
      <c r="B308" s="1171">
        <v>313.61791970000002</v>
      </c>
      <c r="C308" s="1175"/>
      <c r="D308" s="1175"/>
    </row>
    <row r="309" spans="1:4">
      <c r="A309" s="1170" t="s">
        <v>1159</v>
      </c>
      <c r="B309" s="1171">
        <v>314.9657047</v>
      </c>
      <c r="C309" s="1175"/>
      <c r="D309" s="1175"/>
    </row>
    <row r="310" spans="1:4">
      <c r="A310" s="1170" t="s">
        <v>2885</v>
      </c>
      <c r="B310" s="1171">
        <v>316.00822540000001</v>
      </c>
      <c r="C310" s="1175"/>
      <c r="D310" s="1175"/>
    </row>
    <row r="311" spans="1:4">
      <c r="A311" s="1170" t="s">
        <v>1168</v>
      </c>
      <c r="B311" s="1171">
        <v>316.40741389999999</v>
      </c>
      <c r="C311" s="1175"/>
      <c r="D311" s="1175"/>
    </row>
    <row r="312" spans="1:4">
      <c r="A312" s="1170" t="s">
        <v>1172</v>
      </c>
      <c r="B312" s="1171">
        <v>316.21879999999999</v>
      </c>
      <c r="C312" s="1175"/>
      <c r="D312" s="1175"/>
    </row>
    <row r="313" spans="1:4">
      <c r="A313" s="1170" t="s">
        <v>1177</v>
      </c>
      <c r="B313" s="1171">
        <v>317.0953566</v>
      </c>
      <c r="C313" s="1175"/>
      <c r="D313" s="1175"/>
    </row>
    <row r="314" spans="1:4">
      <c r="A314" s="1170" t="s">
        <v>1182</v>
      </c>
      <c r="B314" s="1171">
        <v>316.57895719999999</v>
      </c>
      <c r="C314" s="1175"/>
      <c r="D314" s="1175"/>
    </row>
    <row r="315" spans="1:4">
      <c r="A315" s="1170" t="s">
        <v>1187</v>
      </c>
      <c r="B315" s="1171">
        <v>318.08085190000003</v>
      </c>
      <c r="C315" s="1175"/>
      <c r="D315" s="1175"/>
    </row>
    <row r="316" spans="1:4">
      <c r="A316" s="1170" t="s">
        <v>1135</v>
      </c>
      <c r="B316" s="1171">
        <v>319.90858279999998</v>
      </c>
      <c r="C316" s="1175"/>
      <c r="D316" s="1175"/>
    </row>
    <row r="317" spans="1:4">
      <c r="A317" s="1170" t="s">
        <v>2886</v>
      </c>
      <c r="B317" s="1171">
        <v>321.17515939999998</v>
      </c>
      <c r="C317" s="1175"/>
      <c r="D317" s="1175"/>
    </row>
    <row r="318" spans="1:4">
      <c r="A318" s="1170" t="s">
        <v>1142</v>
      </c>
      <c r="B318" s="1171">
        <v>322.86505210000001</v>
      </c>
      <c r="C318" s="1175"/>
      <c r="D318" s="1175"/>
    </row>
    <row r="319" spans="1:4">
      <c r="A319" s="1170" t="s">
        <v>1147</v>
      </c>
      <c r="B319" s="1171">
        <v>323.35772780000002</v>
      </c>
      <c r="C319" s="1175"/>
      <c r="D319" s="1175"/>
    </row>
    <row r="320" spans="1:4">
      <c r="A320" s="1170" t="s">
        <v>1415</v>
      </c>
      <c r="B320" s="1171">
        <v>323.7582888</v>
      </c>
      <c r="C320" s="1175"/>
      <c r="D320" s="1175"/>
    </row>
    <row r="321" spans="1:4">
      <c r="A321" s="1170" t="s">
        <v>1420</v>
      </c>
      <c r="B321" s="1171">
        <v>323.77307789999998</v>
      </c>
      <c r="C321" s="1175"/>
      <c r="D321" s="1175"/>
    </row>
    <row r="322" spans="1:4">
      <c r="A322" s="1170" t="s">
        <v>1425</v>
      </c>
      <c r="B322" s="1171">
        <v>325.69187249999999</v>
      </c>
      <c r="C322" s="1175"/>
      <c r="D322" s="1175"/>
    </row>
    <row r="323" spans="1:4">
      <c r="A323" s="1170" t="s">
        <v>1408</v>
      </c>
      <c r="B323" s="1171">
        <v>327.42003540000002</v>
      </c>
      <c r="C323" s="1175"/>
      <c r="D323" s="1175"/>
    </row>
    <row r="324" spans="1:4">
      <c r="A324" s="1170" t="s">
        <v>1434</v>
      </c>
      <c r="B324" s="1171">
        <v>328.81345599999997</v>
      </c>
      <c r="C324" s="1175"/>
      <c r="D324" s="1175"/>
    </row>
    <row r="325" spans="1:4">
      <c r="A325" s="1170" t="s">
        <v>2887</v>
      </c>
      <c r="B325" s="1171">
        <v>329.65148449999998</v>
      </c>
      <c r="C325" s="1175"/>
      <c r="D325" s="1175"/>
    </row>
    <row r="326" spans="1:4">
      <c r="A326" s="1170" t="s">
        <v>1445</v>
      </c>
      <c r="B326" s="1171">
        <v>331.14599779999998</v>
      </c>
      <c r="C326" s="1175"/>
      <c r="D326" s="1175"/>
    </row>
    <row r="327" spans="1:4">
      <c r="A327" s="1170" t="s">
        <v>1448</v>
      </c>
      <c r="B327" s="1171">
        <v>333.0937859</v>
      </c>
      <c r="C327" s="1175"/>
      <c r="D327" s="1175"/>
    </row>
    <row r="328" spans="1:4">
      <c r="A328" s="1170" t="s">
        <v>1359</v>
      </c>
      <c r="B328" s="1171">
        <v>334.0837664</v>
      </c>
      <c r="C328" s="1175"/>
      <c r="D328" s="1175"/>
    </row>
    <row r="329" spans="1:4">
      <c r="A329" s="1170" t="s">
        <v>1514</v>
      </c>
      <c r="B329" s="1171">
        <v>334.89825020000001</v>
      </c>
      <c r="C329" s="1175"/>
      <c r="D329" s="1175"/>
    </row>
    <row r="330" spans="1:4">
      <c r="A330" s="1170" t="s">
        <v>1510</v>
      </c>
      <c r="B330" s="1171">
        <v>336.86371009999999</v>
      </c>
      <c r="C330" s="1175"/>
      <c r="D330" s="1175"/>
    </row>
    <row r="331" spans="1:4">
      <c r="A331" s="1170" t="s">
        <v>1506</v>
      </c>
      <c r="B331" s="1171">
        <v>338.326256</v>
      </c>
      <c r="C331" s="1175"/>
      <c r="D331" s="1175"/>
    </row>
    <row r="332" spans="1:4">
      <c r="A332" s="1170" t="s">
        <v>1502</v>
      </c>
      <c r="B332" s="1171">
        <v>339.57844540000002</v>
      </c>
      <c r="C332" s="1175"/>
      <c r="D332" s="1175"/>
    </row>
    <row r="333" spans="1:4">
      <c r="A333" s="1170" t="s">
        <v>1480</v>
      </c>
      <c r="B333" s="1171">
        <v>341.15277780000002</v>
      </c>
      <c r="C333" s="1175"/>
      <c r="D333" s="1175"/>
    </row>
    <row r="334" spans="1:4">
      <c r="A334" s="1170" t="s">
        <v>1551</v>
      </c>
      <c r="B334" s="1171">
        <v>342.13515230000002</v>
      </c>
      <c r="C334" s="1175"/>
      <c r="D334" s="1175"/>
    </row>
    <row r="335" spans="1:4">
      <c r="A335" s="1170" t="s">
        <v>1556</v>
      </c>
      <c r="B335" s="1171">
        <v>343.45240389999998</v>
      </c>
      <c r="C335" s="1175"/>
      <c r="D335" s="1175"/>
    </row>
    <row r="336" spans="1:4">
      <c r="A336" s="1170" t="s">
        <v>2888</v>
      </c>
      <c r="B336" s="1171">
        <v>344.37699140000001</v>
      </c>
      <c r="C336" s="1175"/>
      <c r="D336" s="1175"/>
    </row>
    <row r="337" spans="1:4">
      <c r="A337" s="1170" t="s">
        <v>1564</v>
      </c>
      <c r="B337" s="1171">
        <v>346.8176828</v>
      </c>
      <c r="C337" s="1175"/>
      <c r="D337" s="1175"/>
    </row>
    <row r="338" spans="1:4">
      <c r="A338" s="1170" t="s">
        <v>1571</v>
      </c>
      <c r="B338" s="1171">
        <v>349.0444948</v>
      </c>
      <c r="C338" s="1175"/>
      <c r="D338" s="1175"/>
    </row>
    <row r="339" spans="1:4">
      <c r="A339" s="1170" t="s">
        <v>1576</v>
      </c>
      <c r="B339" s="1171">
        <v>350.86111990000001</v>
      </c>
      <c r="C339" s="1175"/>
      <c r="D339" s="1175"/>
    </row>
    <row r="340" spans="1:4">
      <c r="A340" s="1170" t="s">
        <v>2889</v>
      </c>
      <c r="B340" s="1171">
        <v>352.10385450000001</v>
      </c>
      <c r="C340" s="1175"/>
      <c r="D340" s="1175"/>
    </row>
    <row r="341" spans="1:4">
      <c r="A341" s="1170" t="s">
        <v>1583</v>
      </c>
      <c r="B341" s="1171">
        <v>354.2321579</v>
      </c>
      <c r="C341" s="1175"/>
      <c r="D341" s="1175"/>
    </row>
    <row r="342" spans="1:4">
      <c r="A342" s="1170" t="s">
        <v>1617</v>
      </c>
      <c r="B342" s="1171">
        <v>356.38189749999998</v>
      </c>
      <c r="C342" s="1175"/>
      <c r="D342" s="1175"/>
    </row>
    <row r="343" spans="1:4">
      <c r="A343" s="1170" t="s">
        <v>1622</v>
      </c>
      <c r="B343" s="1171">
        <v>357.62820859999999</v>
      </c>
      <c r="C343" s="1175"/>
      <c r="D343" s="1175"/>
    </row>
    <row r="344" spans="1:4">
      <c r="A344" s="1170" t="s">
        <v>1349</v>
      </c>
      <c r="B344" s="1171">
        <v>360.57363220000002</v>
      </c>
      <c r="C344" s="1175"/>
      <c r="D344" s="1175"/>
    </row>
    <row r="345" spans="1:4">
      <c r="A345" s="1170" t="s">
        <v>1367</v>
      </c>
      <c r="B345" s="1171">
        <v>362.9235592</v>
      </c>
      <c r="C345" s="1175"/>
      <c r="D345" s="1175"/>
    </row>
    <row r="346" spans="1:4">
      <c r="A346" s="1170" t="s">
        <v>1632</v>
      </c>
      <c r="B346" s="1171">
        <v>363.73923239999999</v>
      </c>
      <c r="C346" s="1175"/>
      <c r="D346" s="1175"/>
    </row>
    <row r="347" spans="1:4">
      <c r="A347" s="1170" t="s">
        <v>1673</v>
      </c>
      <c r="B347" s="1171">
        <v>365.2432594</v>
      </c>
      <c r="C347" s="1175"/>
      <c r="D347" s="1175"/>
    </row>
    <row r="348" spans="1:4">
      <c r="A348" s="1170" t="s">
        <v>1669</v>
      </c>
      <c r="B348" s="1171">
        <v>366.23009530000002</v>
      </c>
      <c r="C348" s="1175"/>
      <c r="D348" s="1175"/>
    </row>
    <row r="349" spans="1:4">
      <c r="A349" s="1170" t="s">
        <v>1368</v>
      </c>
      <c r="B349" s="1171">
        <v>367.79722729999997</v>
      </c>
      <c r="C349" s="1175"/>
      <c r="D349" s="1175"/>
    </row>
    <row r="350" spans="1:4">
      <c r="A350" s="1170" t="s">
        <v>1469</v>
      </c>
      <c r="B350" s="1171">
        <v>368.08696550000002</v>
      </c>
      <c r="C350" s="1175"/>
      <c r="D350" s="1175"/>
    </row>
    <row r="351" spans="1:4">
      <c r="A351" s="1170" t="s">
        <v>1755</v>
      </c>
      <c r="B351" s="1171">
        <v>368.81379670000001</v>
      </c>
      <c r="C351" s="1175"/>
      <c r="D351" s="1175"/>
    </row>
    <row r="352" spans="1:4">
      <c r="A352" s="1170" t="s">
        <v>1378</v>
      </c>
      <c r="B352" s="1171">
        <v>369.3591634</v>
      </c>
      <c r="C352" s="1175"/>
      <c r="D352" s="1175"/>
    </row>
    <row r="353" spans="1:4">
      <c r="A353" s="1170" t="s">
        <v>1763</v>
      </c>
      <c r="B353" s="1171">
        <v>369.90646880000003</v>
      </c>
      <c r="C353" s="1175"/>
      <c r="D353" s="1175"/>
    </row>
    <row r="354" spans="1:4">
      <c r="A354" s="1170" t="s">
        <v>1767</v>
      </c>
      <c r="B354" s="1171">
        <v>371.56480370000003</v>
      </c>
      <c r="C354" s="1175"/>
      <c r="D354" s="1175"/>
    </row>
    <row r="355" spans="1:4">
      <c r="A355" s="1170" t="s">
        <v>1811</v>
      </c>
      <c r="B355" s="1171">
        <v>372.81575290000001</v>
      </c>
      <c r="C355" s="1175"/>
      <c r="D355" s="1175"/>
    </row>
    <row r="356" spans="1:4">
      <c r="A356" s="1170" t="s">
        <v>1816</v>
      </c>
      <c r="B356" s="1171">
        <v>374.33625610000001</v>
      </c>
      <c r="C356" s="1175"/>
      <c r="D356" s="1175"/>
    </row>
    <row r="357" spans="1:4">
      <c r="A357" s="1170" t="s">
        <v>2890</v>
      </c>
      <c r="B357" s="1171">
        <v>376.0728494</v>
      </c>
      <c r="C357" s="1175"/>
      <c r="D357" s="1175"/>
    </row>
    <row r="358" spans="1:4">
      <c r="A358" s="1170" t="s">
        <v>1824</v>
      </c>
      <c r="B358" s="1171">
        <v>377.0017272</v>
      </c>
      <c r="C358" s="1175"/>
      <c r="D358" s="1175"/>
    </row>
    <row r="359" spans="1:4">
      <c r="A359" s="1170" t="s">
        <v>1345</v>
      </c>
      <c r="B359" s="1171">
        <v>378.22245249999997</v>
      </c>
      <c r="C359" s="1175"/>
      <c r="D359" s="1175"/>
    </row>
    <row r="360" spans="1:4">
      <c r="A360" s="1170" t="s">
        <v>1849</v>
      </c>
      <c r="B360" s="1171">
        <v>380.06518970000002</v>
      </c>
      <c r="C360" s="1175"/>
      <c r="D360" s="1175"/>
    </row>
    <row r="361" spans="1:4">
      <c r="A361" s="1170" t="s">
        <v>1381</v>
      </c>
      <c r="B361" s="1171">
        <v>380.49953640000001</v>
      </c>
      <c r="C361" s="1175"/>
      <c r="D361" s="1175"/>
    </row>
    <row r="362" spans="1:4">
      <c r="A362" s="1170" t="s">
        <v>1857</v>
      </c>
      <c r="B362" s="1171">
        <v>380.66464530000002</v>
      </c>
      <c r="C362" s="1175"/>
      <c r="D362" s="1175"/>
    </row>
    <row r="363" spans="1:4">
      <c r="A363" s="1170" t="s">
        <v>1861</v>
      </c>
      <c r="B363" s="1171">
        <v>381.02624650000001</v>
      </c>
      <c r="C363" s="1175"/>
      <c r="D363" s="1175"/>
    </row>
    <row r="364" spans="1:4">
      <c r="A364" s="1170" t="s">
        <v>1365</v>
      </c>
      <c r="B364" s="1171">
        <v>381.22437200000002</v>
      </c>
      <c r="C364" s="1175"/>
      <c r="D364" s="1175"/>
    </row>
    <row r="365" spans="1:4">
      <c r="A365" s="1170" t="s">
        <v>1874</v>
      </c>
      <c r="B365" s="1171">
        <v>382.36474240000001</v>
      </c>
      <c r="C365" s="1175"/>
      <c r="D365" s="1175"/>
    </row>
    <row r="366" spans="1:4">
      <c r="A366" s="1170" t="s">
        <v>1363</v>
      </c>
      <c r="B366" s="1171">
        <v>383.7734653</v>
      </c>
      <c r="C366" s="1175"/>
      <c r="D366" s="1175"/>
    </row>
    <row r="367" spans="1:4">
      <c r="A367" s="1170" t="s">
        <v>1327</v>
      </c>
      <c r="B367" s="1171">
        <v>387.37145079999999</v>
      </c>
      <c r="C367" s="1175"/>
      <c r="D367" s="1175"/>
    </row>
    <row r="368" spans="1:4">
      <c r="A368" s="1170" t="s">
        <v>2891</v>
      </c>
      <c r="B368" s="1171">
        <v>389.05271099999999</v>
      </c>
      <c r="C368" s="1175"/>
      <c r="D368" s="1175"/>
    </row>
    <row r="369" spans="1:4">
      <c r="A369" s="1170" t="s">
        <v>1957</v>
      </c>
      <c r="B369" s="1171">
        <v>390.75730249999998</v>
      </c>
      <c r="C369" s="1175"/>
      <c r="D369" s="1175"/>
    </row>
    <row r="370" spans="1:4">
      <c r="A370" s="1170" t="s">
        <v>1960</v>
      </c>
      <c r="B370" s="1171">
        <v>392.67161540000001</v>
      </c>
      <c r="C370" s="1175"/>
      <c r="D370" s="1175"/>
    </row>
    <row r="371" spans="1:4">
      <c r="A371" s="1170" t="s">
        <v>1965</v>
      </c>
      <c r="B371" s="1171">
        <v>391.43833030000002</v>
      </c>
      <c r="C371" s="1175"/>
      <c r="D371" s="1175"/>
    </row>
    <row r="372" spans="1:4">
      <c r="A372" s="1170" t="s">
        <v>2064</v>
      </c>
      <c r="B372" s="1171">
        <v>395.13278450000001</v>
      </c>
      <c r="C372" s="1175"/>
      <c r="D372" s="1175"/>
    </row>
    <row r="373" spans="1:4">
      <c r="A373" s="1170" t="s">
        <v>2069</v>
      </c>
      <c r="B373" s="1171">
        <v>397.2311952</v>
      </c>
      <c r="C373" s="1175"/>
      <c r="D373" s="1175"/>
    </row>
    <row r="374" spans="1:4">
      <c r="A374" s="1170" t="s">
        <v>2073</v>
      </c>
      <c r="B374" s="1171">
        <v>398.73265190000001</v>
      </c>
      <c r="C374" s="1175"/>
      <c r="D374" s="1175"/>
    </row>
    <row r="375" spans="1:4">
      <c r="A375" s="1170" t="s">
        <v>2078</v>
      </c>
      <c r="B375" s="1171">
        <v>401.12801150000001</v>
      </c>
      <c r="C375" s="1175"/>
      <c r="D375" s="1175"/>
    </row>
    <row r="376" spans="1:4">
      <c r="A376" s="1170" t="s">
        <v>2081</v>
      </c>
      <c r="B376" s="1171">
        <v>403.26795659999999</v>
      </c>
      <c r="C376" s="1175"/>
      <c r="D376" s="1175"/>
    </row>
    <row r="377" spans="1:4">
      <c r="A377" s="1170" t="s">
        <v>2892</v>
      </c>
      <c r="B377" s="1171">
        <v>404.21201789999998</v>
      </c>
      <c r="C377" s="1175"/>
      <c r="D377" s="1175"/>
    </row>
    <row r="378" spans="1:4">
      <c r="A378" s="1170" t="s">
        <v>2133</v>
      </c>
      <c r="B378" s="1171">
        <v>405.75223490000002</v>
      </c>
      <c r="C378" s="1175"/>
      <c r="D378" s="1175"/>
    </row>
    <row r="379" spans="1:4">
      <c r="A379" s="1170" t="s">
        <v>2137</v>
      </c>
      <c r="B379" s="1171">
        <v>407.61605730000002</v>
      </c>
      <c r="C379" s="1175"/>
      <c r="D379" s="1175"/>
    </row>
    <row r="380" spans="1:4">
      <c r="A380" s="1170" t="s">
        <v>2140</v>
      </c>
      <c r="B380" s="1171">
        <v>409.12153949999998</v>
      </c>
      <c r="C380" s="1175"/>
      <c r="D380" s="1175"/>
    </row>
    <row r="381" spans="1:4">
      <c r="A381" s="1170" t="s">
        <v>2169</v>
      </c>
      <c r="B381" s="1171">
        <v>408.59994180000001</v>
      </c>
      <c r="C381" s="1175"/>
      <c r="D381" s="1175"/>
    </row>
    <row r="382" spans="1:4">
      <c r="A382" s="1170" t="s">
        <v>2174</v>
      </c>
      <c r="B382" s="1171">
        <v>407.7293755</v>
      </c>
      <c r="C382" s="1175"/>
      <c r="D382" s="1175"/>
    </row>
    <row r="383" spans="1:4">
      <c r="A383" s="1170" t="s">
        <v>2178</v>
      </c>
      <c r="B383" s="1171">
        <v>405.63039170000002</v>
      </c>
      <c r="C383" s="1175"/>
      <c r="D383" s="1175"/>
    </row>
    <row r="384" spans="1:4">
      <c r="A384" s="1170" t="s">
        <v>1387</v>
      </c>
      <c r="B384" s="1171">
        <v>406.55448539999998</v>
      </c>
      <c r="C384" s="1175"/>
      <c r="D384" s="1175"/>
    </row>
    <row r="385" spans="1:4">
      <c r="A385" s="1170" t="s">
        <v>1716</v>
      </c>
      <c r="B385" s="1171">
        <v>405.70846740000002</v>
      </c>
      <c r="C385" s="1175"/>
      <c r="D385" s="1175"/>
    </row>
    <row r="386" spans="1:4">
      <c r="A386" s="1170" t="s">
        <v>2249</v>
      </c>
      <c r="B386" s="1171">
        <v>407.23918409999999</v>
      </c>
      <c r="C386" s="1175"/>
      <c r="D386" s="1175"/>
    </row>
    <row r="387" spans="1:4">
      <c r="A387" s="1170" t="s">
        <v>1385</v>
      </c>
      <c r="B387" s="1171">
        <v>408.13888450000002</v>
      </c>
      <c r="C387" s="1175"/>
      <c r="D387" s="1175"/>
    </row>
    <row r="388" spans="1:4">
      <c r="A388" s="1170" t="s">
        <v>2257</v>
      </c>
      <c r="B388" s="1171">
        <v>410.23021260000002</v>
      </c>
      <c r="C388" s="1175"/>
      <c r="D388" s="1175"/>
    </row>
    <row r="389" spans="1:4">
      <c r="A389" s="1170" t="s">
        <v>2261</v>
      </c>
      <c r="B389" s="1171">
        <v>412.00939310000001</v>
      </c>
      <c r="C389" s="1175"/>
      <c r="D389" s="1175"/>
    </row>
    <row r="390" spans="1:4">
      <c r="A390" s="1170" t="s">
        <v>2296</v>
      </c>
      <c r="B390" s="1171">
        <v>413.87128389999998</v>
      </c>
      <c r="C390" s="1175"/>
      <c r="D390" s="1175"/>
    </row>
    <row r="391" spans="1:4">
      <c r="A391" s="1170" t="s">
        <v>2299</v>
      </c>
      <c r="B391" s="1171">
        <v>415.81429969999999</v>
      </c>
      <c r="C391" s="1175"/>
      <c r="D391" s="1175"/>
    </row>
    <row r="392" spans="1:4">
      <c r="A392" s="1170" t="s">
        <v>2304</v>
      </c>
      <c r="B392" s="1171">
        <v>418.02714250000002</v>
      </c>
      <c r="C392" s="1175"/>
      <c r="D392" s="1175"/>
    </row>
    <row r="393" spans="1:4">
      <c r="A393" s="1170" t="s">
        <v>2309</v>
      </c>
      <c r="B393" s="1171">
        <v>418.44639899999999</v>
      </c>
      <c r="C393" s="1175"/>
      <c r="D393" s="1175"/>
    </row>
    <row r="394" spans="1:4">
      <c r="A394" s="1170" t="s">
        <v>2291</v>
      </c>
      <c r="B394" s="1171">
        <v>420.97618610000001</v>
      </c>
      <c r="C394" s="1175"/>
      <c r="D394" s="1175"/>
    </row>
    <row r="395" spans="1:4">
      <c r="A395" s="1170" t="s">
        <v>2357</v>
      </c>
      <c r="B395" s="1171">
        <v>422.07517710000002</v>
      </c>
      <c r="C395" s="1175"/>
      <c r="D395" s="1175"/>
    </row>
    <row r="396" spans="1:4">
      <c r="A396" s="1170" t="s">
        <v>2360</v>
      </c>
      <c r="B396" s="1171">
        <v>422.69702439999998</v>
      </c>
      <c r="C396" s="1175"/>
      <c r="D396" s="1175"/>
    </row>
    <row r="397" spans="1:4">
      <c r="A397" s="1170" t="s">
        <v>1390</v>
      </c>
      <c r="B397" s="1171">
        <v>424.06607489999999</v>
      </c>
      <c r="C397" s="1175"/>
      <c r="D397" s="1175"/>
    </row>
    <row r="398" spans="1:4">
      <c r="A398" s="1170" t="s">
        <v>2368</v>
      </c>
      <c r="B398" s="1171">
        <v>427.48313730000001</v>
      </c>
      <c r="C398" s="1175"/>
      <c r="D398" s="1175"/>
    </row>
    <row r="399" spans="1:4">
      <c r="A399" s="1170" t="s">
        <v>2411</v>
      </c>
      <c r="B399" s="1171">
        <v>430.09633810000003</v>
      </c>
      <c r="C399" s="1175"/>
      <c r="D399" s="1175"/>
    </row>
    <row r="400" spans="1:4">
      <c r="A400" s="1170" t="s">
        <v>2416</v>
      </c>
      <c r="B400" s="1171">
        <v>432.30985600000002</v>
      </c>
      <c r="C400" s="1175"/>
      <c r="D400" s="1175"/>
    </row>
    <row r="401" spans="1:4">
      <c r="A401" s="1170" t="s">
        <v>2420</v>
      </c>
      <c r="B401" s="1171">
        <v>434.45700349999998</v>
      </c>
      <c r="C401" s="1175"/>
      <c r="D401" s="1175"/>
    </row>
    <row r="402" spans="1:4">
      <c r="A402" s="1170" t="s">
        <v>1351</v>
      </c>
      <c r="B402" s="1171">
        <v>435.36408649999998</v>
      </c>
      <c r="C402" s="1175"/>
      <c r="D402" s="1175"/>
    </row>
    <row r="403" spans="1:4">
      <c r="A403" s="1170" t="s">
        <v>2558</v>
      </c>
      <c r="B403" s="1171">
        <v>436.99041469999997</v>
      </c>
      <c r="C403" s="1175"/>
      <c r="D403" s="1175"/>
    </row>
    <row r="404" spans="1:4">
      <c r="A404" s="1170" t="s">
        <v>2544</v>
      </c>
      <c r="B404" s="1171">
        <v>438.32599770000002</v>
      </c>
      <c r="C404" s="1175"/>
      <c r="D404" s="1175"/>
    </row>
    <row r="405" spans="1:4">
      <c r="A405" s="1170" t="s">
        <v>2563</v>
      </c>
      <c r="B405" s="1171">
        <v>439.54179160000001</v>
      </c>
      <c r="C405" s="1175"/>
      <c r="D405" s="1175"/>
    </row>
    <row r="406" spans="1:4">
      <c r="A406" s="1170" t="s">
        <v>2551</v>
      </c>
      <c r="B406" s="1171">
        <v>440.72180659999998</v>
      </c>
      <c r="C406" s="1175"/>
      <c r="D406" s="1175"/>
    </row>
    <row r="407" spans="1:4">
      <c r="A407" s="1170" t="s">
        <v>2571</v>
      </c>
      <c r="B407" s="1171">
        <v>442.77382740000002</v>
      </c>
      <c r="C407" s="1175"/>
      <c r="D407" s="1175"/>
    </row>
    <row r="408" spans="1:4">
      <c r="A408" s="1170" t="s">
        <v>2576</v>
      </c>
      <c r="B408" s="1171">
        <v>444.7149182</v>
      </c>
      <c r="C408" s="1175"/>
      <c r="D408" s="1175"/>
    </row>
    <row r="409" spans="1:4">
      <c r="A409" s="1170" t="s">
        <v>2581</v>
      </c>
      <c r="B409" s="1171">
        <v>447.20692559999998</v>
      </c>
      <c r="C409" s="1175"/>
      <c r="D409" s="1175"/>
    </row>
    <row r="410" spans="1:4">
      <c r="A410" s="1170" t="s">
        <v>1386</v>
      </c>
      <c r="B410" s="1171">
        <v>450.197472</v>
      </c>
      <c r="C410" s="1175"/>
      <c r="D410" s="1175"/>
    </row>
    <row r="411" spans="1:4">
      <c r="A411" s="1170" t="s">
        <v>2589</v>
      </c>
      <c r="B411" s="1171">
        <v>452.78939129999998</v>
      </c>
      <c r="C411" s="1175"/>
      <c r="D411" s="1175"/>
    </row>
    <row r="412" spans="1:4">
      <c r="A412" s="1170" t="s">
        <v>2644</v>
      </c>
      <c r="B412" s="1171">
        <v>454.51262220000001</v>
      </c>
      <c r="C412" s="1175"/>
      <c r="D412" s="1175"/>
    </row>
    <row r="413" spans="1:4">
      <c r="A413" s="1170" t="s">
        <v>2649</v>
      </c>
      <c r="B413" s="1171">
        <v>456.95336420000001</v>
      </c>
      <c r="C413" s="1175"/>
      <c r="D413" s="1175"/>
    </row>
    <row r="414" spans="1:4">
      <c r="A414" s="1170" t="s">
        <v>2652</v>
      </c>
      <c r="B414" s="1171">
        <v>457.48393959999999</v>
      </c>
      <c r="C414" s="1175"/>
      <c r="D414" s="1175"/>
    </row>
    <row r="415" spans="1:4">
      <c r="A415" s="1170" t="s">
        <v>2656</v>
      </c>
      <c r="B415" s="1171">
        <v>457.2501709</v>
      </c>
      <c r="C415" s="1175"/>
      <c r="D415" s="1175"/>
    </row>
    <row r="416" spans="1:4">
      <c r="A416" s="1168" t="s">
        <v>2657</v>
      </c>
      <c r="B416" s="1169">
        <v>456.33730258880001</v>
      </c>
    </row>
    <row r="417" spans="1:2">
      <c r="A417" s="1168" t="s">
        <v>2638</v>
      </c>
      <c r="B417" s="1169">
        <v>456.5848990417</v>
      </c>
    </row>
    <row r="418" spans="1:2">
      <c r="A418" s="1168" t="s">
        <v>1341</v>
      </c>
      <c r="B418" s="1169">
        <v>456.72861895609998</v>
      </c>
    </row>
    <row r="419" spans="1:2">
      <c r="A419" s="1168" t="s">
        <v>2916</v>
      </c>
      <c r="B419" s="1169">
        <v>456.87246413039998</v>
      </c>
    </row>
    <row r="420" spans="1:2">
      <c r="A420" s="1168" t="s">
        <v>2899</v>
      </c>
      <c r="B420" s="1169">
        <v>457.5204648111</v>
      </c>
    </row>
    <row r="421" spans="1:2">
      <c r="A421" s="1168" t="s">
        <v>1739</v>
      </c>
      <c r="B421" s="1169">
        <v>457.48919962629998</v>
      </c>
    </row>
    <row r="422" spans="1:2">
      <c r="A422" s="1168" t="s">
        <v>2900</v>
      </c>
      <c r="B422" s="1169">
        <v>457.90289924669997</v>
      </c>
    </row>
    <row r="423" spans="1:2">
      <c r="A423" s="1168" t="s">
        <v>2901</v>
      </c>
      <c r="B423" s="1169">
        <v>458.4776252826</v>
      </c>
    </row>
    <row r="424" spans="1:2">
      <c r="A424" s="1168" t="s">
        <v>1747</v>
      </c>
      <c r="B424" s="1169">
        <v>459.28989698999999</v>
      </c>
    </row>
    <row r="425" spans="1:2">
      <c r="A425" s="1168" t="s">
        <v>1949</v>
      </c>
      <c r="B425" s="1169">
        <v>459.43521623359999</v>
      </c>
    </row>
    <row r="426" spans="1:2">
      <c r="A426" s="1168" t="s">
        <v>2917</v>
      </c>
      <c r="B426" s="1169">
        <v>459.58067216170002</v>
      </c>
    </row>
    <row r="427" spans="1:2">
      <c r="A427" s="1168" t="s">
        <v>2902</v>
      </c>
      <c r="B427" s="1169">
        <v>459.72898499370001</v>
      </c>
    </row>
    <row r="428" spans="1:2">
      <c r="A428" s="1168" t="s">
        <v>2903</v>
      </c>
      <c r="B428" s="1169">
        <v>459.73499023199997</v>
      </c>
    </row>
    <row r="429" spans="1:2">
      <c r="A429" s="1168" t="s">
        <v>2904</v>
      </c>
      <c r="B429" s="1169">
        <v>460.14435773349999</v>
      </c>
    </row>
    <row r="430" spans="1:2">
      <c r="A430" s="1168" t="s">
        <v>2905</v>
      </c>
      <c r="B430" s="1169">
        <v>460.33114567130002</v>
      </c>
    </row>
    <row r="431" spans="1:2">
      <c r="A431" s="1168" t="s">
        <v>2906</v>
      </c>
      <c r="B431" s="1169">
        <v>461.07108094419999</v>
      </c>
    </row>
    <row r="432" spans="1:2">
      <c r="A432" s="1168" t="s">
        <v>2918</v>
      </c>
      <c r="B432" s="1169">
        <v>461.2168610292</v>
      </c>
    </row>
    <row r="433" spans="1:2">
      <c r="A433" s="1168" t="s">
        <v>2919</v>
      </c>
      <c r="B433" s="1169">
        <v>461.36277795630002</v>
      </c>
    </row>
    <row r="434" spans="1:2">
      <c r="A434" s="1168" t="s">
        <v>2907</v>
      </c>
      <c r="B434" s="1169">
        <v>461.37509019769999</v>
      </c>
    </row>
    <row r="435" spans="1:2">
      <c r="A435" s="1168" t="s">
        <v>2908</v>
      </c>
      <c r="B435" s="1169">
        <v>461.56913014060001</v>
      </c>
    </row>
    <row r="436" spans="1:2">
      <c r="A436" s="1168" t="s">
        <v>2909</v>
      </c>
      <c r="B436" s="1169">
        <v>462.34030117229997</v>
      </c>
    </row>
    <row r="437" spans="1:2">
      <c r="A437" s="1168" t="s">
        <v>2910</v>
      </c>
      <c r="B437" s="1169">
        <v>462.84815932610002</v>
      </c>
    </row>
    <row r="438" spans="1:2">
      <c r="A438" s="1168" t="s">
        <v>2911</v>
      </c>
      <c r="B438" s="1169">
        <v>462.93780919739999</v>
      </c>
    </row>
    <row r="439" spans="1:2">
      <c r="A439" s="1168" t="s">
        <v>2920</v>
      </c>
      <c r="B439" s="1169">
        <v>463.0836400833</v>
      </c>
    </row>
    <row r="440" spans="1:2">
      <c r="A440" s="1168" t="s">
        <v>1322</v>
      </c>
      <c r="B440" s="1169">
        <v>463.22960799050003</v>
      </c>
    </row>
    <row r="441" spans="1:2">
      <c r="A441" s="1168" t="s">
        <v>2912</v>
      </c>
      <c r="B441" s="1169">
        <v>462.98694124230002</v>
      </c>
    </row>
    <row r="442" spans="1:2">
      <c r="A442" s="1168" t="s">
        <v>1342</v>
      </c>
      <c r="B442" s="1169">
        <v>463.13288678390001</v>
      </c>
    </row>
    <row r="443" spans="1:2">
      <c r="A443" s="1168" t="s">
        <v>2913</v>
      </c>
      <c r="B443" s="1169">
        <v>463.27896940710002</v>
      </c>
    </row>
    <row r="444" spans="1:2">
      <c r="A444" s="1168" t="s">
        <v>1356</v>
      </c>
      <c r="B444" s="1169">
        <v>464.18427983219999</v>
      </c>
    </row>
    <row r="445" spans="1:2">
      <c r="A445" s="1168" t="s">
        <v>2914</v>
      </c>
      <c r="B445" s="1169">
        <v>464.3899887055</v>
      </c>
    </row>
    <row r="446" spans="1:2">
      <c r="A446" s="1168" t="s">
        <v>1475</v>
      </c>
      <c r="B446" s="1169">
        <v>464.53416562209998</v>
      </c>
    </row>
    <row r="447" spans="1:2">
      <c r="A447" s="1168" t="s">
        <v>2921</v>
      </c>
      <c r="B447" s="1169">
        <v>464.67848020359997</v>
      </c>
    </row>
    <row r="448" spans="1:2">
      <c r="A448" s="1168" t="s">
        <v>2894</v>
      </c>
      <c r="B448" s="1169">
        <v>464.82293245009998</v>
      </c>
    </row>
    <row r="449" spans="1:2">
      <c r="A449" s="1168" t="s">
        <v>3077</v>
      </c>
      <c r="B449" s="1169">
        <v>464.9675223616</v>
      </c>
    </row>
    <row r="450" spans="1:2">
      <c r="A450" s="1168" t="s">
        <v>3078</v>
      </c>
      <c r="B450" s="1169">
        <v>465.11224993799999</v>
      </c>
    </row>
    <row r="451" spans="1:2">
      <c r="A451" s="1168" t="s">
        <v>3079</v>
      </c>
      <c r="B451" s="1169">
        <v>465.2571151793</v>
      </c>
    </row>
    <row r="452" spans="1:2">
      <c r="A452" s="1168" t="s">
        <v>3080</v>
      </c>
      <c r="B452" s="1169">
        <v>465.40211808549998</v>
      </c>
    </row>
    <row r="453" spans="1:2">
      <c r="A453" s="1168" t="s">
        <v>3081</v>
      </c>
      <c r="B453" s="1169">
        <v>465.54725865670002</v>
      </c>
    </row>
    <row r="454" spans="1:2">
      <c r="A454" s="1168" t="s">
        <v>3082</v>
      </c>
      <c r="B454" s="1169">
        <v>465.69253689290002</v>
      </c>
    </row>
    <row r="455" spans="1:2">
      <c r="A455" s="1168" t="s">
        <v>3060</v>
      </c>
      <c r="B455" s="1169">
        <v>465.83795279399999</v>
      </c>
    </row>
    <row r="456" spans="1:2">
      <c r="A456" s="1168" t="s">
        <v>3061</v>
      </c>
      <c r="B456" s="1169">
        <v>466.64424313960001</v>
      </c>
    </row>
    <row r="457" spans="1:2">
      <c r="A457" s="1168" t="s">
        <v>3083</v>
      </c>
      <c r="B457" s="1169">
        <v>466.78964533689998</v>
      </c>
    </row>
    <row r="458" spans="1:2">
      <c r="A458" s="1168" t="s">
        <v>3062</v>
      </c>
      <c r="B458" s="1169">
        <v>467.47228928150003</v>
      </c>
    </row>
    <row r="459" spans="1:2">
      <c r="A459" s="1168" t="s">
        <v>3063</v>
      </c>
      <c r="B459" s="1169">
        <v>468.0377337214</v>
      </c>
    </row>
    <row r="460" spans="1:2">
      <c r="A460" s="1168" t="s">
        <v>3084</v>
      </c>
      <c r="B460" s="1169">
        <v>468.18350089530003</v>
      </c>
    </row>
    <row r="461" spans="1:2">
      <c r="A461" s="1168" t="s">
        <v>3085</v>
      </c>
      <c r="B461" s="1169">
        <v>468.32940581169998</v>
      </c>
    </row>
    <row r="462" spans="1:2">
      <c r="A462" s="1168" t="s">
        <v>3064</v>
      </c>
      <c r="B462" s="1169">
        <v>468.99981534</v>
      </c>
    </row>
    <row r="463" spans="1:2">
      <c r="A463" s="1168" t="s">
        <v>3065</v>
      </c>
      <c r="B463" s="1169">
        <v>469.29974304389998</v>
      </c>
    </row>
    <row r="464" spans="1:2">
      <c r="A464" s="1168" t="s">
        <v>3066</v>
      </c>
      <c r="B464" s="1169">
        <v>469.44604901939999</v>
      </c>
    </row>
    <row r="465" spans="1:2">
      <c r="A465" s="1168" t="s">
        <v>3067</v>
      </c>
      <c r="B465" s="1169">
        <v>469.95828340629998</v>
      </c>
    </row>
    <row r="466" spans="1:2">
      <c r="A466" s="1168" t="s">
        <v>3068</v>
      </c>
      <c r="B466" s="1169">
        <v>470.18836160469999</v>
      </c>
    </row>
    <row r="467" spans="1:2">
      <c r="A467" s="1168" t="s">
        <v>3086</v>
      </c>
      <c r="B467" s="1169">
        <v>470.33508080450002</v>
      </c>
    </row>
    <row r="468" spans="1:2">
      <c r="A468" s="1168" t="s">
        <v>3087</v>
      </c>
      <c r="B468" s="1169">
        <v>470.4819377458</v>
      </c>
    </row>
    <row r="469" spans="1:2">
      <c r="A469" s="1168" t="s">
        <v>3069</v>
      </c>
      <c r="B469" s="1169">
        <v>471.13492223830002</v>
      </c>
    </row>
    <row r="470" spans="1:2">
      <c r="A470" s="1168" t="s">
        <v>3070</v>
      </c>
      <c r="B470" s="1169">
        <v>471.30216906999999</v>
      </c>
    </row>
    <row r="471" spans="1:2">
      <c r="A471" s="1168" t="s">
        <v>3071</v>
      </c>
      <c r="B471" s="1169">
        <v>471.63114342839998</v>
      </c>
    </row>
    <row r="472" spans="1:2">
      <c r="A472" s="1168" t="s">
        <v>3072</v>
      </c>
      <c r="B472" s="1169">
        <v>471.53849199400003</v>
      </c>
    </row>
    <row r="473" spans="1:2">
      <c r="A473" s="1168" t="s">
        <v>3073</v>
      </c>
      <c r="B473" s="1169">
        <v>471.8824553979</v>
      </c>
    </row>
    <row r="474" spans="1:2">
      <c r="A474" s="1168" t="s">
        <v>3088</v>
      </c>
      <c r="B474" s="1169">
        <v>472.03009020309997</v>
      </c>
    </row>
    <row r="475" spans="1:2">
      <c r="A475" s="1168" t="s">
        <v>3089</v>
      </c>
      <c r="B475" s="1169">
        <v>472.17786274690002</v>
      </c>
    </row>
    <row r="476" spans="1:2">
      <c r="A476" s="1168" t="s">
        <v>3074</v>
      </c>
      <c r="B476" s="1169">
        <v>472.02485039499999</v>
      </c>
    </row>
    <row r="477" spans="1:2">
      <c r="A477" s="1168" t="s">
        <v>3075</v>
      </c>
      <c r="B477" s="1169">
        <v>472.54589414449998</v>
      </c>
    </row>
    <row r="478" spans="1:2">
      <c r="A478" s="1168" t="s">
        <v>3076</v>
      </c>
      <c r="B478" s="1169">
        <v>472.69344139679998</v>
      </c>
    </row>
    <row r="479" spans="1:2">
      <c r="A479" s="1168" t="s">
        <v>3051</v>
      </c>
      <c r="B479" s="1169">
        <v>472.77883310905298</v>
      </c>
    </row>
  </sheetData>
  <autoFilter ref="A1:B415"/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63"/>
  <sheetViews>
    <sheetView rightToLeft="1" zoomScale="110" zoomScaleNormal="110" workbookViewId="0">
      <pane xSplit="1" topLeftCell="AB1" activePane="topRight" state="frozen"/>
      <selection pane="topRight" activeCell="AK24" sqref="AK24"/>
    </sheetView>
  </sheetViews>
  <sheetFormatPr defaultColWidth="9.125" defaultRowHeight="14.25"/>
  <cols>
    <col min="1" max="1" width="21.75" style="14" customWidth="1"/>
    <col min="2" max="2" width="10" style="16" bestFit="1" customWidth="1"/>
    <col min="3" max="38" width="8.875" style="16" customWidth="1"/>
    <col min="39" max="39" width="8.125" style="14" bestFit="1" customWidth="1"/>
    <col min="40" max="16384" width="9.125" style="14"/>
  </cols>
  <sheetData>
    <row r="1" spans="1:39" ht="18" customHeight="1">
      <c r="A1" s="16"/>
    </row>
    <row r="2" spans="1:39" ht="35.25" customHeight="1">
      <c r="A2" s="710" t="s">
        <v>2015</v>
      </c>
      <c r="B2" s="930" t="s">
        <v>2467</v>
      </c>
      <c r="C2" s="931" t="s">
        <v>2468</v>
      </c>
      <c r="D2" s="931" t="s">
        <v>2469</v>
      </c>
      <c r="E2" s="931" t="s">
        <v>2470</v>
      </c>
      <c r="F2" s="931" t="s">
        <v>2471</v>
      </c>
      <c r="G2" s="931" t="s">
        <v>2472</v>
      </c>
      <c r="H2" s="931" t="s">
        <v>2473</v>
      </c>
      <c r="I2" s="931" t="s">
        <v>2474</v>
      </c>
      <c r="J2" s="931" t="s">
        <v>2475</v>
      </c>
      <c r="K2" s="931" t="s">
        <v>2476</v>
      </c>
      <c r="L2" s="931" t="s">
        <v>2477</v>
      </c>
      <c r="M2" s="931" t="s">
        <v>2478</v>
      </c>
      <c r="N2" s="931" t="s">
        <v>2479</v>
      </c>
      <c r="O2" s="931" t="s">
        <v>2480</v>
      </c>
      <c r="P2" s="931" t="s">
        <v>2481</v>
      </c>
      <c r="Q2" s="931" t="s">
        <v>2482</v>
      </c>
      <c r="R2" s="931" t="s">
        <v>2483</v>
      </c>
      <c r="S2" s="931" t="s">
        <v>2484</v>
      </c>
      <c r="T2" s="931" t="s">
        <v>2485</v>
      </c>
      <c r="U2" s="931" t="s">
        <v>2486</v>
      </c>
      <c r="V2" s="931" t="s">
        <v>2460</v>
      </c>
      <c r="W2" s="931" t="s">
        <v>2487</v>
      </c>
      <c r="X2" s="931" t="s">
        <v>2488</v>
      </c>
      <c r="Y2" s="931" t="s">
        <v>1865</v>
      </c>
      <c r="Z2" s="931" t="s">
        <v>2489</v>
      </c>
      <c r="AA2" s="931" t="s">
        <v>2060</v>
      </c>
      <c r="AB2" s="931" t="s">
        <v>2125</v>
      </c>
      <c r="AC2" s="931" t="s">
        <v>2490</v>
      </c>
      <c r="AD2" s="931" t="s">
        <v>2491</v>
      </c>
      <c r="AE2" s="931" t="s">
        <v>2492</v>
      </c>
      <c r="AF2" s="931" t="s">
        <v>2493</v>
      </c>
      <c r="AG2" s="931" t="s">
        <v>2407</v>
      </c>
      <c r="AH2" s="931" t="s">
        <v>2457</v>
      </c>
      <c r="AI2" s="931" t="s">
        <v>2568</v>
      </c>
      <c r="AJ2" s="931" t="s">
        <v>2635</v>
      </c>
      <c r="AK2" s="931" t="s">
        <v>2895</v>
      </c>
      <c r="AL2" s="931" t="s">
        <v>3052</v>
      </c>
      <c r="AM2" s="689" t="s">
        <v>234</v>
      </c>
    </row>
    <row r="3" spans="1:39">
      <c r="A3" s="696" t="s">
        <v>190</v>
      </c>
      <c r="B3" s="684">
        <f t="shared" ref="B3:AD3" si="0">SUM(B4:B9)</f>
        <v>581499</v>
      </c>
      <c r="C3" s="684">
        <f t="shared" si="0"/>
        <v>581499</v>
      </c>
      <c r="D3" s="684">
        <f t="shared" si="0"/>
        <v>586499</v>
      </c>
      <c r="E3" s="684">
        <f t="shared" si="0"/>
        <v>624499</v>
      </c>
      <c r="F3" s="684">
        <f t="shared" si="0"/>
        <v>605499</v>
      </c>
      <c r="G3" s="684">
        <f t="shared" si="0"/>
        <v>678800</v>
      </c>
      <c r="H3" s="684">
        <f t="shared" si="0"/>
        <v>762958</v>
      </c>
      <c r="I3" s="684">
        <f t="shared" si="0"/>
        <v>815958</v>
      </c>
      <c r="J3" s="684">
        <f t="shared" si="0"/>
        <v>754458</v>
      </c>
      <c r="K3" s="684">
        <f t="shared" si="0"/>
        <v>708488</v>
      </c>
      <c r="L3" s="684">
        <f t="shared" si="0"/>
        <v>717779</v>
      </c>
      <c r="M3" s="684">
        <f t="shared" si="0"/>
        <v>710097</v>
      </c>
      <c r="N3" s="684">
        <f t="shared" si="0"/>
        <v>710097</v>
      </c>
      <c r="O3" s="684">
        <f t="shared" si="0"/>
        <v>714097</v>
      </c>
      <c r="P3" s="684">
        <f t="shared" si="0"/>
        <v>838525</v>
      </c>
      <c r="Q3" s="684">
        <f t="shared" si="0"/>
        <v>804525</v>
      </c>
      <c r="R3" s="684">
        <f t="shared" si="0"/>
        <v>765165</v>
      </c>
      <c r="S3" s="684">
        <f t="shared" si="0"/>
        <v>760165</v>
      </c>
      <c r="T3" s="684">
        <f t="shared" si="0"/>
        <v>958646</v>
      </c>
      <c r="U3" s="684">
        <f t="shared" si="0"/>
        <v>1025246</v>
      </c>
      <c r="V3" s="684">
        <f t="shared" si="0"/>
        <v>1138886</v>
      </c>
      <c r="W3" s="684">
        <f t="shared" si="0"/>
        <v>1158561</v>
      </c>
      <c r="X3" s="684">
        <f t="shared" si="0"/>
        <v>1227561</v>
      </c>
      <c r="Y3" s="684">
        <f t="shared" si="0"/>
        <v>1284518</v>
      </c>
      <c r="Z3" s="684">
        <f t="shared" si="0"/>
        <v>1304518</v>
      </c>
      <c r="AA3" s="684">
        <f t="shared" si="0"/>
        <v>1344667</v>
      </c>
      <c r="AB3" s="684">
        <f t="shared" si="0"/>
        <v>1434167</v>
      </c>
      <c r="AC3" s="684">
        <f t="shared" si="0"/>
        <v>1707129</v>
      </c>
      <c r="AD3" s="684">
        <f t="shared" si="0"/>
        <v>1812408.1</v>
      </c>
      <c r="AE3" s="684">
        <f t="shared" ref="AE3:AL3" si="1">SUM(AE4:AE9)</f>
        <v>2029229.1</v>
      </c>
      <c r="AF3" s="684">
        <f t="shared" si="1"/>
        <v>2017359.1</v>
      </c>
      <c r="AG3" s="684">
        <f t="shared" si="1"/>
        <v>2075888.1</v>
      </c>
      <c r="AH3" s="684">
        <f t="shared" si="1"/>
        <v>2247886.6</v>
      </c>
      <c r="AI3" s="684">
        <f t="shared" si="1"/>
        <v>2431476.6</v>
      </c>
      <c r="AJ3" s="684">
        <f t="shared" si="1"/>
        <v>2539957.6</v>
      </c>
      <c r="AK3" s="684">
        <f t="shared" si="1"/>
        <v>2756617.6</v>
      </c>
      <c r="AL3" s="684">
        <f t="shared" si="1"/>
        <v>2856618</v>
      </c>
      <c r="AM3" s="701">
        <f>AL3/$AL$21</f>
        <v>0.82604067717211671</v>
      </c>
    </row>
    <row r="4" spans="1:39">
      <c r="A4" s="693" t="s">
        <v>191</v>
      </c>
      <c r="B4" s="702">
        <v>260000</v>
      </c>
      <c r="C4" s="685">
        <v>260000</v>
      </c>
      <c r="D4" s="685">
        <v>265000</v>
      </c>
      <c r="E4" s="685">
        <v>303000</v>
      </c>
      <c r="F4" s="685">
        <v>284000</v>
      </c>
      <c r="G4" s="685">
        <v>357301</v>
      </c>
      <c r="H4" s="685">
        <v>451459</v>
      </c>
      <c r="I4" s="685">
        <v>504459</v>
      </c>
      <c r="J4" s="685">
        <v>442959</v>
      </c>
      <c r="K4" s="685">
        <v>396989</v>
      </c>
      <c r="L4" s="685">
        <v>411280</v>
      </c>
      <c r="M4" s="685">
        <v>392598</v>
      </c>
      <c r="N4" s="702">
        <v>392598</v>
      </c>
      <c r="O4" s="685">
        <v>392598</v>
      </c>
      <c r="P4" s="685">
        <v>517026</v>
      </c>
      <c r="Q4" s="685">
        <v>483026</v>
      </c>
      <c r="R4" s="685">
        <v>443666</v>
      </c>
      <c r="S4" s="685">
        <v>413666</v>
      </c>
      <c r="T4" s="685">
        <v>547635</v>
      </c>
      <c r="U4" s="685">
        <v>564314</v>
      </c>
      <c r="V4" s="685">
        <v>647314</v>
      </c>
      <c r="W4" s="685">
        <v>616449</v>
      </c>
      <c r="X4" s="685">
        <v>638449</v>
      </c>
      <c r="Y4" s="685">
        <v>638449</v>
      </c>
      <c r="Z4" s="702">
        <v>658449</v>
      </c>
      <c r="AA4" s="685">
        <v>702598</v>
      </c>
      <c r="AB4" s="685">
        <v>702598</v>
      </c>
      <c r="AC4" s="685">
        <v>649810</v>
      </c>
      <c r="AD4" s="685">
        <v>601563.6</v>
      </c>
      <c r="AE4" s="685">
        <v>688809.6</v>
      </c>
      <c r="AF4" s="685">
        <v>668440.6</v>
      </c>
      <c r="AG4" s="685">
        <v>683440.6</v>
      </c>
      <c r="AH4" s="685">
        <v>775440.6</v>
      </c>
      <c r="AI4" s="685">
        <v>840999.6</v>
      </c>
      <c r="AJ4" s="685">
        <v>890999.6</v>
      </c>
      <c r="AK4" s="685">
        <v>890999.6</v>
      </c>
      <c r="AL4" s="702">
        <v>991000</v>
      </c>
      <c r="AM4" s="701">
        <f t="shared" ref="AM4:AM21" si="2">AL4/$AL$21</f>
        <v>0.28656485084024808</v>
      </c>
    </row>
    <row r="5" spans="1:39">
      <c r="A5" s="693" t="s">
        <v>189</v>
      </c>
      <c r="B5" s="702">
        <v>49000</v>
      </c>
      <c r="C5" s="685">
        <v>49000</v>
      </c>
      <c r="D5" s="685">
        <v>49000</v>
      </c>
      <c r="E5" s="685">
        <v>49000</v>
      </c>
      <c r="F5" s="685">
        <v>49000</v>
      </c>
      <c r="G5" s="685">
        <v>49000</v>
      </c>
      <c r="H5" s="685">
        <v>49000</v>
      </c>
      <c r="I5" s="685">
        <v>49000</v>
      </c>
      <c r="J5" s="685">
        <v>49000</v>
      </c>
      <c r="K5" s="685">
        <v>49000</v>
      </c>
      <c r="L5" s="685">
        <v>49000</v>
      </c>
      <c r="M5" s="685">
        <v>49000</v>
      </c>
      <c r="N5" s="702">
        <v>49000</v>
      </c>
      <c r="O5" s="685">
        <v>49000</v>
      </c>
      <c r="P5" s="685">
        <v>49000</v>
      </c>
      <c r="Q5" s="685">
        <v>49000</v>
      </c>
      <c r="R5" s="685">
        <v>49000</v>
      </c>
      <c r="S5" s="685">
        <v>49000</v>
      </c>
      <c r="T5" s="685">
        <v>49000</v>
      </c>
      <c r="U5" s="685">
        <v>49000</v>
      </c>
      <c r="V5" s="685">
        <v>49000</v>
      </c>
      <c r="W5" s="685">
        <v>49000</v>
      </c>
      <c r="X5" s="685">
        <v>49000</v>
      </c>
      <c r="Y5" s="685">
        <v>44000</v>
      </c>
      <c r="Z5" s="702">
        <v>44000</v>
      </c>
      <c r="AA5" s="685">
        <v>44000</v>
      </c>
      <c r="AB5" s="685">
        <v>44000</v>
      </c>
      <c r="AC5" s="685">
        <v>44000</v>
      </c>
      <c r="AD5" s="685">
        <v>44000</v>
      </c>
      <c r="AE5" s="685">
        <v>44000</v>
      </c>
      <c r="AF5" s="685">
        <v>44000</v>
      </c>
      <c r="AG5" s="685">
        <v>44000</v>
      </c>
      <c r="AH5" s="685">
        <v>44000</v>
      </c>
      <c r="AI5" s="685">
        <v>44000</v>
      </c>
      <c r="AJ5" s="685">
        <v>4000</v>
      </c>
      <c r="AK5" s="685"/>
      <c r="AL5" s="702">
        <v>0</v>
      </c>
      <c r="AM5" s="701">
        <f t="shared" si="2"/>
        <v>0</v>
      </c>
    </row>
    <row r="6" spans="1:39">
      <c r="A6" s="693" t="s">
        <v>187</v>
      </c>
      <c r="B6" s="702">
        <v>5000</v>
      </c>
      <c r="C6" s="685">
        <v>5000</v>
      </c>
      <c r="D6" s="685">
        <v>5000</v>
      </c>
      <c r="E6" s="685">
        <v>5000</v>
      </c>
      <c r="F6" s="685">
        <v>5000</v>
      </c>
      <c r="G6" s="685">
        <v>5000</v>
      </c>
      <c r="H6" s="685">
        <v>5000</v>
      </c>
      <c r="I6" s="685">
        <v>5000</v>
      </c>
      <c r="J6" s="685">
        <v>5000</v>
      </c>
      <c r="K6" s="685">
        <v>5000</v>
      </c>
      <c r="L6" s="685"/>
      <c r="M6" s="685">
        <v>41000</v>
      </c>
      <c r="N6" s="702">
        <v>41000</v>
      </c>
      <c r="O6" s="685">
        <v>45000</v>
      </c>
      <c r="P6" s="685">
        <v>45000</v>
      </c>
      <c r="Q6" s="685">
        <v>45000</v>
      </c>
      <c r="R6" s="685">
        <v>45000</v>
      </c>
      <c r="S6" s="685">
        <v>70000</v>
      </c>
      <c r="T6" s="685">
        <v>95000</v>
      </c>
      <c r="U6" s="685">
        <v>95000</v>
      </c>
      <c r="V6" s="685">
        <v>95000</v>
      </c>
      <c r="W6" s="685">
        <v>95000</v>
      </c>
      <c r="X6" s="685">
        <v>95000</v>
      </c>
      <c r="Y6" s="685">
        <v>74000</v>
      </c>
      <c r="Z6" s="702">
        <v>74000</v>
      </c>
      <c r="AA6" s="685">
        <v>70000</v>
      </c>
      <c r="AB6" s="685">
        <v>50000</v>
      </c>
      <c r="AC6" s="685">
        <v>50000</v>
      </c>
      <c r="AD6" s="685">
        <v>50000</v>
      </c>
      <c r="AE6" s="685">
        <v>50000</v>
      </c>
      <c r="AF6" s="685">
        <v>40000</v>
      </c>
      <c r="AG6" s="685">
        <v>40000</v>
      </c>
      <c r="AH6" s="685">
        <v>40000</v>
      </c>
      <c r="AI6" s="685">
        <v>46579</v>
      </c>
      <c r="AJ6" s="685">
        <v>46579</v>
      </c>
      <c r="AK6" s="685">
        <v>43579</v>
      </c>
      <c r="AL6" s="702">
        <v>43579</v>
      </c>
      <c r="AM6" s="701">
        <f t="shared" si="2"/>
        <v>1.260162425304457E-2</v>
      </c>
    </row>
    <row r="7" spans="1:39">
      <c r="A7" s="693" t="s">
        <v>186</v>
      </c>
      <c r="B7" s="702">
        <v>57380</v>
      </c>
      <c r="C7" s="685">
        <v>57380</v>
      </c>
      <c r="D7" s="685">
        <v>57380</v>
      </c>
      <c r="E7" s="685">
        <v>57380</v>
      </c>
      <c r="F7" s="685">
        <v>57380</v>
      </c>
      <c r="G7" s="685">
        <v>57380</v>
      </c>
      <c r="H7" s="685">
        <v>47380</v>
      </c>
      <c r="I7" s="685">
        <v>47380</v>
      </c>
      <c r="J7" s="685">
        <v>47380</v>
      </c>
      <c r="K7" s="685">
        <v>47380</v>
      </c>
      <c r="L7" s="685">
        <v>47380</v>
      </c>
      <c r="M7" s="685">
        <v>47380</v>
      </c>
      <c r="N7" s="702">
        <v>47380</v>
      </c>
      <c r="O7" s="685">
        <v>47380</v>
      </c>
      <c r="P7" s="685">
        <v>47380</v>
      </c>
      <c r="Q7" s="685">
        <v>47380</v>
      </c>
      <c r="R7" s="685">
        <v>47380</v>
      </c>
      <c r="S7" s="685">
        <v>47380</v>
      </c>
      <c r="T7" s="685">
        <v>47380</v>
      </c>
      <c r="U7" s="685">
        <v>47380</v>
      </c>
      <c r="V7" s="685">
        <v>47380</v>
      </c>
      <c r="W7" s="685">
        <v>47380</v>
      </c>
      <c r="X7" s="685">
        <v>47380</v>
      </c>
      <c r="Y7" s="685">
        <f>47380+110000</f>
        <v>157380</v>
      </c>
      <c r="Z7" s="702">
        <v>157380</v>
      </c>
      <c r="AA7" s="685">
        <v>157380</v>
      </c>
      <c r="AB7" s="685">
        <v>266880</v>
      </c>
      <c r="AC7" s="685">
        <v>592630</v>
      </c>
      <c r="AD7" s="685">
        <v>746155.5</v>
      </c>
      <c r="AE7" s="685">
        <v>875730.5</v>
      </c>
      <c r="AF7" s="685">
        <v>894229.5</v>
      </c>
      <c r="AG7" s="685">
        <v>937758.5</v>
      </c>
      <c r="AH7" s="685">
        <v>1066446</v>
      </c>
      <c r="AI7" s="685">
        <v>1177898</v>
      </c>
      <c r="AJ7" s="685">
        <v>1276379</v>
      </c>
      <c r="AK7" s="685">
        <v>1450039</v>
      </c>
      <c r="AL7" s="702">
        <v>1450039</v>
      </c>
      <c r="AM7" s="701">
        <f t="shared" si="2"/>
        <v>0.41930394525483594</v>
      </c>
    </row>
    <row r="8" spans="1:39">
      <c r="A8" s="693" t="s">
        <v>185</v>
      </c>
      <c r="B8" s="702">
        <v>160119</v>
      </c>
      <c r="C8" s="685">
        <v>160119</v>
      </c>
      <c r="D8" s="685">
        <v>160119</v>
      </c>
      <c r="E8" s="685">
        <v>160119</v>
      </c>
      <c r="F8" s="685">
        <v>160119</v>
      </c>
      <c r="G8" s="685">
        <v>160119</v>
      </c>
      <c r="H8" s="685">
        <v>160119</v>
      </c>
      <c r="I8" s="685">
        <v>160119</v>
      </c>
      <c r="J8" s="685">
        <v>160119</v>
      </c>
      <c r="K8" s="685">
        <v>160119</v>
      </c>
      <c r="L8" s="685">
        <v>160119</v>
      </c>
      <c r="M8" s="685">
        <v>130119</v>
      </c>
      <c r="N8" s="702">
        <v>130119</v>
      </c>
      <c r="O8" s="685">
        <v>130119</v>
      </c>
      <c r="P8" s="685">
        <v>130119</v>
      </c>
      <c r="Q8" s="685">
        <v>130119</v>
      </c>
      <c r="R8" s="685">
        <v>130119</v>
      </c>
      <c r="S8" s="685">
        <v>130119</v>
      </c>
      <c r="T8" s="685">
        <v>119552</v>
      </c>
      <c r="U8" s="685">
        <v>119552</v>
      </c>
      <c r="V8" s="685">
        <v>110192</v>
      </c>
      <c r="W8" s="685">
        <v>107732</v>
      </c>
      <c r="X8" s="685">
        <v>107732</v>
      </c>
      <c r="Y8" s="685">
        <v>80689</v>
      </c>
      <c r="Z8" s="702">
        <v>80689</v>
      </c>
      <c r="AA8" s="685">
        <v>80689</v>
      </c>
      <c r="AB8" s="685">
        <v>80689</v>
      </c>
      <c r="AC8" s="685">
        <v>80689</v>
      </c>
      <c r="AD8" s="685">
        <v>80689</v>
      </c>
      <c r="AE8" s="685">
        <v>80689</v>
      </c>
      <c r="AF8" s="685">
        <v>80689</v>
      </c>
      <c r="AG8" s="685">
        <v>80689</v>
      </c>
      <c r="AH8" s="685">
        <v>32000</v>
      </c>
      <c r="AI8" s="685">
        <v>32000</v>
      </c>
      <c r="AJ8" s="685">
        <v>32000</v>
      </c>
      <c r="AK8" s="685">
        <v>32000</v>
      </c>
      <c r="AL8" s="702">
        <v>32000</v>
      </c>
      <c r="AM8" s="701">
        <f t="shared" si="2"/>
        <v>9.2533554257194124E-3</v>
      </c>
    </row>
    <row r="9" spans="1:39">
      <c r="A9" s="693" t="s">
        <v>183</v>
      </c>
      <c r="B9" s="702">
        <v>50000</v>
      </c>
      <c r="C9" s="685">
        <v>50000</v>
      </c>
      <c r="D9" s="685">
        <v>50000</v>
      </c>
      <c r="E9" s="685">
        <v>50000</v>
      </c>
      <c r="F9" s="685">
        <v>50000</v>
      </c>
      <c r="G9" s="685">
        <v>50000</v>
      </c>
      <c r="H9" s="685">
        <v>50000</v>
      </c>
      <c r="I9" s="685">
        <v>50000</v>
      </c>
      <c r="J9" s="685">
        <v>50000</v>
      </c>
      <c r="K9" s="685">
        <v>50000</v>
      </c>
      <c r="L9" s="685">
        <v>50000</v>
      </c>
      <c r="M9" s="685">
        <v>50000</v>
      </c>
      <c r="N9" s="702">
        <v>50000</v>
      </c>
      <c r="O9" s="685">
        <v>50000</v>
      </c>
      <c r="P9" s="685">
        <v>50000</v>
      </c>
      <c r="Q9" s="685">
        <v>50000</v>
      </c>
      <c r="R9" s="685">
        <v>50000</v>
      </c>
      <c r="S9" s="685">
        <v>50000</v>
      </c>
      <c r="T9" s="685">
        <v>100079</v>
      </c>
      <c r="U9" s="685">
        <v>150000</v>
      </c>
      <c r="V9" s="685">
        <v>190000</v>
      </c>
      <c r="W9" s="685">
        <v>243000</v>
      </c>
      <c r="X9" s="685">
        <v>290000</v>
      </c>
      <c r="Y9" s="685">
        <v>290000</v>
      </c>
      <c r="Z9" s="702">
        <v>290000</v>
      </c>
      <c r="AA9" s="685">
        <v>290000</v>
      </c>
      <c r="AB9" s="685">
        <v>290000</v>
      </c>
      <c r="AC9" s="685">
        <v>290000</v>
      </c>
      <c r="AD9" s="685">
        <v>290000</v>
      </c>
      <c r="AE9" s="685">
        <v>290000</v>
      </c>
      <c r="AF9" s="685">
        <v>290000</v>
      </c>
      <c r="AG9" s="685">
        <v>290000</v>
      </c>
      <c r="AH9" s="685">
        <v>290000</v>
      </c>
      <c r="AI9" s="685">
        <v>290000</v>
      </c>
      <c r="AJ9" s="685">
        <v>290000</v>
      </c>
      <c r="AK9" s="685">
        <v>340000</v>
      </c>
      <c r="AL9" s="702">
        <v>340000</v>
      </c>
      <c r="AM9" s="701">
        <f t="shared" si="2"/>
        <v>9.831690139826875E-2</v>
      </c>
    </row>
    <row r="10" spans="1:39">
      <c r="A10" s="696" t="s">
        <v>194</v>
      </c>
      <c r="B10" s="684">
        <f t="shared" ref="B10:AL10" si="3">B11</f>
        <v>35995</v>
      </c>
      <c r="C10" s="684">
        <f t="shared" si="3"/>
        <v>35995</v>
      </c>
      <c r="D10" s="684">
        <f t="shared" si="3"/>
        <v>35995</v>
      </c>
      <c r="E10" s="684">
        <f t="shared" si="3"/>
        <v>35995</v>
      </c>
      <c r="F10" s="684">
        <f t="shared" si="3"/>
        <v>35995</v>
      </c>
      <c r="G10" s="684">
        <f t="shared" si="3"/>
        <v>35995</v>
      </c>
      <c r="H10" s="684">
        <f t="shared" si="3"/>
        <v>35995</v>
      </c>
      <c r="I10" s="684">
        <f t="shared" si="3"/>
        <v>35995</v>
      </c>
      <c r="J10" s="684">
        <f t="shared" si="3"/>
        <v>35995</v>
      </c>
      <c r="K10" s="684">
        <f t="shared" si="3"/>
        <v>27847</v>
      </c>
      <c r="L10" s="684">
        <f t="shared" si="3"/>
        <v>23977</v>
      </c>
      <c r="M10" s="684">
        <f t="shared" si="3"/>
        <v>17500</v>
      </c>
      <c r="N10" s="684">
        <f t="shared" si="3"/>
        <v>17500</v>
      </c>
      <c r="O10" s="684">
        <f t="shared" si="3"/>
        <v>17500</v>
      </c>
      <c r="P10" s="684">
        <f t="shared" si="3"/>
        <v>17500</v>
      </c>
      <c r="Q10" s="684">
        <f t="shared" si="3"/>
        <v>32500</v>
      </c>
      <c r="R10" s="684">
        <f t="shared" si="3"/>
        <v>32500</v>
      </c>
      <c r="S10" s="684">
        <f t="shared" si="3"/>
        <v>42500</v>
      </c>
      <c r="T10" s="684">
        <f t="shared" si="3"/>
        <v>44000</v>
      </c>
      <c r="U10" s="684">
        <f t="shared" si="3"/>
        <v>46500</v>
      </c>
      <c r="V10" s="684">
        <f t="shared" si="3"/>
        <v>53500</v>
      </c>
      <c r="W10" s="684">
        <f t="shared" si="3"/>
        <v>58500</v>
      </c>
      <c r="X10" s="684">
        <f t="shared" si="3"/>
        <v>64900</v>
      </c>
      <c r="Y10" s="684">
        <f t="shared" si="3"/>
        <v>61500</v>
      </c>
      <c r="Z10" s="684">
        <f t="shared" si="3"/>
        <v>61500</v>
      </c>
      <c r="AA10" s="684">
        <f t="shared" si="3"/>
        <v>61500</v>
      </c>
      <c r="AB10" s="684">
        <f t="shared" si="3"/>
        <v>61500</v>
      </c>
      <c r="AC10" s="684">
        <f t="shared" si="3"/>
        <v>61500</v>
      </c>
      <c r="AD10" s="684">
        <f t="shared" si="3"/>
        <v>55500</v>
      </c>
      <c r="AE10" s="684">
        <f t="shared" si="3"/>
        <v>55500</v>
      </c>
      <c r="AF10" s="684">
        <f t="shared" si="3"/>
        <v>55500</v>
      </c>
      <c r="AG10" s="684">
        <f t="shared" si="3"/>
        <v>55500</v>
      </c>
      <c r="AH10" s="684">
        <f t="shared" si="3"/>
        <v>58500</v>
      </c>
      <c r="AI10" s="684">
        <f t="shared" si="3"/>
        <v>58500</v>
      </c>
      <c r="AJ10" s="684">
        <f t="shared" si="3"/>
        <v>54500</v>
      </c>
      <c r="AK10" s="684">
        <f t="shared" si="3"/>
        <v>57500</v>
      </c>
      <c r="AL10" s="684">
        <f t="shared" si="3"/>
        <v>57500</v>
      </c>
      <c r="AM10" s="701">
        <f t="shared" si="2"/>
        <v>1.662712303058957E-2</v>
      </c>
    </row>
    <row r="11" spans="1:39">
      <c r="A11" s="693" t="s">
        <v>185</v>
      </c>
      <c r="B11" s="702">
        <v>35995</v>
      </c>
      <c r="C11" s="685">
        <v>35995</v>
      </c>
      <c r="D11" s="685">
        <v>35995</v>
      </c>
      <c r="E11" s="685">
        <v>35995</v>
      </c>
      <c r="F11" s="685">
        <v>35995</v>
      </c>
      <c r="G11" s="685">
        <v>35995</v>
      </c>
      <c r="H11" s="685">
        <v>35995</v>
      </c>
      <c r="I11" s="685">
        <v>35995</v>
      </c>
      <c r="J11" s="685">
        <v>35995</v>
      </c>
      <c r="K11" s="685">
        <v>27847</v>
      </c>
      <c r="L11" s="685">
        <v>23977</v>
      </c>
      <c r="M11" s="685">
        <v>17500</v>
      </c>
      <c r="N11" s="702">
        <v>17500</v>
      </c>
      <c r="O11" s="685">
        <v>17500</v>
      </c>
      <c r="P11" s="685">
        <v>17500</v>
      </c>
      <c r="Q11" s="685">
        <v>32500</v>
      </c>
      <c r="R11" s="685">
        <v>32500</v>
      </c>
      <c r="S11" s="685">
        <v>42500</v>
      </c>
      <c r="T11" s="685">
        <v>44000</v>
      </c>
      <c r="U11" s="686">
        <v>46500</v>
      </c>
      <c r="V11" s="686">
        <v>53500</v>
      </c>
      <c r="W11" s="686">
        <v>58500</v>
      </c>
      <c r="X11" s="686">
        <v>64900</v>
      </c>
      <c r="Y11" s="686">
        <v>61500</v>
      </c>
      <c r="Z11" s="702">
        <v>61500</v>
      </c>
      <c r="AA11" s="686">
        <v>61500</v>
      </c>
      <c r="AB11" s="686">
        <v>61500</v>
      </c>
      <c r="AC11" s="686">
        <v>61500</v>
      </c>
      <c r="AD11" s="686">
        <v>55500</v>
      </c>
      <c r="AE11" s="686">
        <v>55500</v>
      </c>
      <c r="AF11" s="686">
        <v>55500</v>
      </c>
      <c r="AG11" s="686">
        <v>55500</v>
      </c>
      <c r="AH11" s="686">
        <v>58500</v>
      </c>
      <c r="AI11" s="686">
        <v>58500</v>
      </c>
      <c r="AJ11" s="686">
        <v>54500</v>
      </c>
      <c r="AK11" s="686">
        <v>57500</v>
      </c>
      <c r="AL11" s="702">
        <v>57500</v>
      </c>
      <c r="AM11" s="701">
        <f t="shared" si="2"/>
        <v>1.662712303058957E-2</v>
      </c>
    </row>
    <row r="12" spans="1:39">
      <c r="A12" s="696" t="s">
        <v>193</v>
      </c>
      <c r="B12" s="684">
        <f t="shared" ref="B12:AG12" si="4">SUM(B13:B20)</f>
        <v>96121</v>
      </c>
      <c r="C12" s="684">
        <f t="shared" si="4"/>
        <v>106241</v>
      </c>
      <c r="D12" s="684">
        <f t="shared" si="4"/>
        <v>106741</v>
      </c>
      <c r="E12" s="684">
        <f t="shared" si="4"/>
        <v>106513</v>
      </c>
      <c r="F12" s="684">
        <f t="shared" si="4"/>
        <v>121563</v>
      </c>
      <c r="G12" s="684">
        <f t="shared" si="4"/>
        <v>123063</v>
      </c>
      <c r="H12" s="684">
        <f t="shared" si="4"/>
        <v>130763</v>
      </c>
      <c r="I12" s="684">
        <f t="shared" si="4"/>
        <v>130763</v>
      </c>
      <c r="J12" s="684">
        <f t="shared" si="4"/>
        <v>125634</v>
      </c>
      <c r="K12" s="684">
        <f t="shared" si="4"/>
        <v>130105</v>
      </c>
      <c r="L12" s="684">
        <f t="shared" si="4"/>
        <v>139105</v>
      </c>
      <c r="M12" s="684">
        <f t="shared" si="4"/>
        <v>164855</v>
      </c>
      <c r="N12" s="684">
        <f t="shared" si="4"/>
        <v>164855</v>
      </c>
      <c r="O12" s="684">
        <f t="shared" si="4"/>
        <v>162823</v>
      </c>
      <c r="P12" s="684">
        <f t="shared" si="4"/>
        <v>168456</v>
      </c>
      <c r="Q12" s="684">
        <f t="shared" si="4"/>
        <v>166543</v>
      </c>
      <c r="R12" s="684">
        <f t="shared" si="4"/>
        <v>165543</v>
      </c>
      <c r="S12" s="684">
        <f t="shared" si="4"/>
        <v>173543</v>
      </c>
      <c r="T12" s="684">
        <f t="shared" si="4"/>
        <v>172543</v>
      </c>
      <c r="U12" s="684">
        <f t="shared" si="4"/>
        <v>175543</v>
      </c>
      <c r="V12" s="684">
        <f t="shared" si="4"/>
        <v>174043</v>
      </c>
      <c r="W12" s="684">
        <f t="shared" si="4"/>
        <v>172393</v>
      </c>
      <c r="X12" s="684">
        <f t="shared" si="4"/>
        <v>175893</v>
      </c>
      <c r="Y12" s="684">
        <f t="shared" si="4"/>
        <v>216743</v>
      </c>
      <c r="Z12" s="684">
        <f t="shared" si="4"/>
        <v>216679</v>
      </c>
      <c r="AA12" s="684">
        <f t="shared" si="4"/>
        <v>226160</v>
      </c>
      <c r="AB12" s="684">
        <f t="shared" si="4"/>
        <v>226060</v>
      </c>
      <c r="AC12" s="684">
        <f t="shared" si="4"/>
        <v>255560</v>
      </c>
      <c r="AD12" s="684">
        <f t="shared" si="4"/>
        <v>280560</v>
      </c>
      <c r="AE12" s="684">
        <f t="shared" si="4"/>
        <v>315560</v>
      </c>
      <c r="AF12" s="684">
        <f t="shared" si="4"/>
        <v>349580</v>
      </c>
      <c r="AG12" s="684">
        <f t="shared" si="4"/>
        <v>375580</v>
      </c>
      <c r="AH12" s="684">
        <f t="shared" ref="AH12:AL12" si="5">SUM(AH13:AH20)</f>
        <v>420580</v>
      </c>
      <c r="AI12" s="684">
        <f t="shared" si="5"/>
        <v>419580</v>
      </c>
      <c r="AJ12" s="684">
        <f t="shared" si="5"/>
        <v>454580</v>
      </c>
      <c r="AK12" s="684">
        <f t="shared" si="5"/>
        <v>524087</v>
      </c>
      <c r="AL12" s="684">
        <f t="shared" si="5"/>
        <v>544087</v>
      </c>
      <c r="AM12" s="701">
        <f t="shared" si="2"/>
        <v>0.15733219979729368</v>
      </c>
    </row>
    <row r="13" spans="1:39">
      <c r="A13" s="693" t="s">
        <v>189</v>
      </c>
      <c r="B13" s="702">
        <v>54856</v>
      </c>
      <c r="C13" s="685">
        <v>63276</v>
      </c>
      <c r="D13" s="685">
        <v>63276</v>
      </c>
      <c r="E13" s="685">
        <v>66248</v>
      </c>
      <c r="F13" s="685">
        <v>79298</v>
      </c>
      <c r="G13" s="685">
        <v>77298</v>
      </c>
      <c r="H13" s="685">
        <v>82298</v>
      </c>
      <c r="I13" s="685">
        <v>82298</v>
      </c>
      <c r="J13" s="685">
        <v>82298</v>
      </c>
      <c r="K13" s="685">
        <v>86769</v>
      </c>
      <c r="L13" s="685">
        <v>86769</v>
      </c>
      <c r="M13" s="685">
        <v>91369</v>
      </c>
      <c r="N13" s="702">
        <v>91369</v>
      </c>
      <c r="O13" s="687">
        <v>91369</v>
      </c>
      <c r="P13" s="687">
        <v>91369</v>
      </c>
      <c r="Q13" s="687">
        <v>86869</v>
      </c>
      <c r="R13" s="687">
        <v>86869</v>
      </c>
      <c r="S13" s="685">
        <v>86869</v>
      </c>
      <c r="T13" s="685">
        <v>86869</v>
      </c>
      <c r="U13" s="685">
        <v>89869</v>
      </c>
      <c r="V13" s="685">
        <v>89869</v>
      </c>
      <c r="W13" s="685">
        <v>89219</v>
      </c>
      <c r="X13" s="685">
        <v>89219</v>
      </c>
      <c r="Y13" s="685">
        <f>101019+20000</f>
        <v>121019</v>
      </c>
      <c r="Z13" s="702">
        <v>121019</v>
      </c>
      <c r="AA13" s="685">
        <v>120500</v>
      </c>
      <c r="AB13" s="685">
        <v>118400</v>
      </c>
      <c r="AC13" s="685">
        <v>118400</v>
      </c>
      <c r="AD13" s="685">
        <v>118400</v>
      </c>
      <c r="AE13" s="685">
        <v>128400</v>
      </c>
      <c r="AF13" s="685">
        <v>147920</v>
      </c>
      <c r="AG13" s="685">
        <v>147920</v>
      </c>
      <c r="AH13" s="685">
        <v>169920</v>
      </c>
      <c r="AI13" s="685">
        <v>169920</v>
      </c>
      <c r="AJ13" s="685">
        <v>206920</v>
      </c>
      <c r="AK13" s="685">
        <v>217560</v>
      </c>
      <c r="AL13" s="702">
        <v>227560</v>
      </c>
      <c r="AM13" s="701">
        <f t="shared" si="2"/>
        <v>6.5802923771147173E-2</v>
      </c>
    </row>
    <row r="14" spans="1:39">
      <c r="A14" s="693" t="s">
        <v>188</v>
      </c>
      <c r="B14" s="702">
        <v>3000</v>
      </c>
      <c r="C14" s="685">
        <v>3000</v>
      </c>
      <c r="D14" s="685">
        <v>3000</v>
      </c>
      <c r="E14" s="685"/>
      <c r="F14" s="685"/>
      <c r="G14" s="685"/>
      <c r="H14" s="685"/>
      <c r="I14" s="685"/>
      <c r="J14" s="685"/>
      <c r="K14" s="685"/>
      <c r="L14" s="685">
        <v>2000</v>
      </c>
      <c r="M14" s="685">
        <v>2000</v>
      </c>
      <c r="N14" s="702">
        <v>2000</v>
      </c>
      <c r="O14" s="687">
        <v>2000</v>
      </c>
      <c r="P14" s="687">
        <v>2000</v>
      </c>
      <c r="Q14" s="687">
        <v>5087</v>
      </c>
      <c r="R14" s="686">
        <v>5087</v>
      </c>
      <c r="S14" s="685">
        <v>5087</v>
      </c>
      <c r="T14" s="685">
        <v>5087</v>
      </c>
      <c r="U14" s="685">
        <v>5087</v>
      </c>
      <c r="V14" s="685">
        <v>5087</v>
      </c>
      <c r="W14" s="685">
        <v>5087</v>
      </c>
      <c r="X14" s="685">
        <v>5087</v>
      </c>
      <c r="Y14" s="685">
        <v>5087</v>
      </c>
      <c r="Z14" s="702">
        <v>5087</v>
      </c>
      <c r="AA14" s="685">
        <v>5087</v>
      </c>
      <c r="AB14" s="685">
        <v>5087</v>
      </c>
      <c r="AC14" s="685">
        <v>15087</v>
      </c>
      <c r="AD14" s="685">
        <v>15087</v>
      </c>
      <c r="AE14" s="685">
        <v>15087</v>
      </c>
      <c r="AF14" s="685">
        <v>15087</v>
      </c>
      <c r="AG14" s="685">
        <v>15087</v>
      </c>
      <c r="AH14" s="685">
        <v>15087</v>
      </c>
      <c r="AI14" s="685">
        <v>15087</v>
      </c>
      <c r="AJ14" s="685">
        <v>15087</v>
      </c>
      <c r="AK14" s="685">
        <v>15087</v>
      </c>
      <c r="AL14" s="702">
        <v>15087</v>
      </c>
      <c r="AM14" s="701">
        <f t="shared" si="2"/>
        <v>4.362667915869649E-3</v>
      </c>
    </row>
    <row r="15" spans="1:39">
      <c r="A15" s="693" t="s">
        <v>1455</v>
      </c>
      <c r="B15" s="702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702"/>
      <c r="O15" s="685"/>
      <c r="P15" s="687">
        <v>133</v>
      </c>
      <c r="Q15" s="687">
        <v>133</v>
      </c>
      <c r="R15" s="687">
        <v>133</v>
      </c>
      <c r="S15" s="685">
        <v>133</v>
      </c>
      <c r="T15" s="685">
        <v>133</v>
      </c>
      <c r="U15" s="685">
        <v>133</v>
      </c>
      <c r="V15" s="685">
        <v>133</v>
      </c>
      <c r="W15" s="685">
        <v>133</v>
      </c>
      <c r="X15" s="685">
        <v>133</v>
      </c>
      <c r="Y15" s="685">
        <v>133</v>
      </c>
      <c r="Z15" s="702">
        <v>133</v>
      </c>
      <c r="AA15" s="685">
        <v>133</v>
      </c>
      <c r="AB15" s="685">
        <v>133</v>
      </c>
      <c r="AC15" s="685">
        <v>133</v>
      </c>
      <c r="AD15" s="685">
        <v>133</v>
      </c>
      <c r="AE15" s="685">
        <v>133</v>
      </c>
      <c r="AF15" s="685">
        <v>133</v>
      </c>
      <c r="AG15" s="685">
        <v>133</v>
      </c>
      <c r="AH15" s="685">
        <v>133</v>
      </c>
      <c r="AI15" s="685">
        <v>133</v>
      </c>
      <c r="AJ15" s="685">
        <v>133</v>
      </c>
      <c r="AK15" s="685"/>
      <c r="AL15" s="702">
        <v>0</v>
      </c>
      <c r="AM15" s="701">
        <f t="shared" si="2"/>
        <v>0</v>
      </c>
    </row>
    <row r="16" spans="1:39">
      <c r="A16" s="693" t="s">
        <v>195</v>
      </c>
      <c r="B16" s="702">
        <v>1629</v>
      </c>
      <c r="C16" s="685">
        <v>1629</v>
      </c>
      <c r="D16" s="685">
        <v>1629</v>
      </c>
      <c r="E16" s="685">
        <v>1629</v>
      </c>
      <c r="F16" s="685">
        <v>1629</v>
      </c>
      <c r="G16" s="685">
        <v>1629</v>
      </c>
      <c r="H16" s="685">
        <v>1629</v>
      </c>
      <c r="I16" s="685">
        <v>1629</v>
      </c>
      <c r="J16" s="685"/>
      <c r="K16" s="685"/>
      <c r="L16" s="685"/>
      <c r="M16" s="685"/>
      <c r="N16" s="702"/>
      <c r="O16" s="685"/>
      <c r="P16" s="685"/>
      <c r="Q16" s="687"/>
      <c r="R16" s="687"/>
      <c r="S16" s="685"/>
      <c r="T16" s="685"/>
      <c r="U16" s="685"/>
      <c r="V16" s="685"/>
      <c r="W16" s="685"/>
      <c r="X16" s="685"/>
      <c r="Y16" s="685"/>
      <c r="Z16" s="702"/>
      <c r="AA16" s="685"/>
      <c r="AB16" s="685"/>
      <c r="AC16" s="685"/>
      <c r="AD16" s="685"/>
      <c r="AE16" s="685"/>
      <c r="AF16" s="685"/>
      <c r="AG16" s="685"/>
      <c r="AH16" s="685"/>
      <c r="AI16" s="685"/>
      <c r="AJ16" s="685"/>
      <c r="AK16" s="685"/>
      <c r="AL16" s="702">
        <v>0</v>
      </c>
      <c r="AM16" s="701">
        <f t="shared" si="2"/>
        <v>0</v>
      </c>
    </row>
    <row r="17" spans="1:39">
      <c r="A17" s="693" t="s">
        <v>187</v>
      </c>
      <c r="B17" s="702">
        <v>14700</v>
      </c>
      <c r="C17" s="685">
        <v>16400</v>
      </c>
      <c r="D17" s="685">
        <v>16900</v>
      </c>
      <c r="E17" s="685">
        <v>17200</v>
      </c>
      <c r="F17" s="685">
        <v>19200</v>
      </c>
      <c r="G17" s="685">
        <v>21200</v>
      </c>
      <c r="H17" s="685">
        <v>23200</v>
      </c>
      <c r="I17" s="685">
        <v>23200</v>
      </c>
      <c r="J17" s="685">
        <v>19700</v>
      </c>
      <c r="K17" s="685">
        <v>19700</v>
      </c>
      <c r="L17" s="685">
        <v>15700</v>
      </c>
      <c r="M17" s="685">
        <v>9850</v>
      </c>
      <c r="N17" s="702">
        <v>9850</v>
      </c>
      <c r="O17" s="687">
        <v>8150</v>
      </c>
      <c r="P17" s="687">
        <v>9650</v>
      </c>
      <c r="Q17" s="687">
        <v>9150</v>
      </c>
      <c r="R17" s="687">
        <v>7150</v>
      </c>
      <c r="S17" s="685">
        <v>13150</v>
      </c>
      <c r="T17" s="685">
        <v>12150</v>
      </c>
      <c r="U17" s="685">
        <v>12150</v>
      </c>
      <c r="V17" s="685">
        <v>11650</v>
      </c>
      <c r="W17" s="685">
        <v>12650</v>
      </c>
      <c r="X17" s="685">
        <v>15150</v>
      </c>
      <c r="Y17" s="685">
        <v>25000</v>
      </c>
      <c r="Z17" s="702">
        <v>25000</v>
      </c>
      <c r="AA17" s="685">
        <v>35000</v>
      </c>
      <c r="AB17" s="685">
        <v>35000</v>
      </c>
      <c r="AC17" s="685">
        <v>55000</v>
      </c>
      <c r="AD17" s="685">
        <v>80000</v>
      </c>
      <c r="AE17" s="685">
        <v>105000</v>
      </c>
      <c r="AF17" s="685">
        <v>119000</v>
      </c>
      <c r="AG17" s="685">
        <v>139000</v>
      </c>
      <c r="AH17" s="685">
        <v>162000</v>
      </c>
      <c r="AI17" s="685">
        <v>161000</v>
      </c>
      <c r="AJ17" s="685">
        <v>159000</v>
      </c>
      <c r="AK17" s="685">
        <v>218500</v>
      </c>
      <c r="AL17" s="702">
        <v>218500</v>
      </c>
      <c r="AM17" s="701">
        <f t="shared" si="2"/>
        <v>6.3183067516240365E-2</v>
      </c>
    </row>
    <row r="18" spans="1:39">
      <c r="A18" s="693" t="s">
        <v>186</v>
      </c>
      <c r="B18" s="702">
        <v>14564</v>
      </c>
      <c r="C18" s="685">
        <v>14564</v>
      </c>
      <c r="D18" s="685">
        <v>14564</v>
      </c>
      <c r="E18" s="685">
        <v>14064</v>
      </c>
      <c r="F18" s="685">
        <v>14064</v>
      </c>
      <c r="G18" s="685">
        <v>14064</v>
      </c>
      <c r="H18" s="685">
        <v>14564</v>
      </c>
      <c r="I18" s="685">
        <v>14564</v>
      </c>
      <c r="J18" s="685">
        <v>14564</v>
      </c>
      <c r="K18" s="685">
        <v>14564</v>
      </c>
      <c r="L18" s="685">
        <v>14564</v>
      </c>
      <c r="M18" s="685">
        <v>21564</v>
      </c>
      <c r="N18" s="702">
        <v>21564</v>
      </c>
      <c r="O18" s="687">
        <v>21564</v>
      </c>
      <c r="P18" s="687">
        <v>25564</v>
      </c>
      <c r="Q18" s="687">
        <v>25564</v>
      </c>
      <c r="R18" s="687">
        <v>25564</v>
      </c>
      <c r="S18" s="685">
        <v>25564</v>
      </c>
      <c r="T18" s="685">
        <v>25564</v>
      </c>
      <c r="U18" s="685">
        <v>25564</v>
      </c>
      <c r="V18" s="685">
        <v>24564</v>
      </c>
      <c r="W18" s="685">
        <v>24564</v>
      </c>
      <c r="X18" s="685">
        <v>24564</v>
      </c>
      <c r="Y18" s="685">
        <v>24564</v>
      </c>
      <c r="Z18" s="702">
        <v>24500</v>
      </c>
      <c r="AA18" s="685">
        <v>24500</v>
      </c>
      <c r="AB18" s="685">
        <v>26500</v>
      </c>
      <c r="AC18" s="685">
        <v>26000</v>
      </c>
      <c r="AD18" s="685">
        <v>26000</v>
      </c>
      <c r="AE18" s="685">
        <v>26000</v>
      </c>
      <c r="AF18" s="685">
        <v>25500</v>
      </c>
      <c r="AG18" s="685">
        <v>31500</v>
      </c>
      <c r="AH18" s="685">
        <v>31500</v>
      </c>
      <c r="AI18" s="685">
        <v>31500</v>
      </c>
      <c r="AJ18" s="685">
        <v>32500</v>
      </c>
      <c r="AK18" s="685">
        <v>32000</v>
      </c>
      <c r="AL18" s="702">
        <v>42000</v>
      </c>
      <c r="AM18" s="701">
        <f t="shared" si="2"/>
        <v>1.2145028996256729E-2</v>
      </c>
    </row>
    <row r="19" spans="1:39">
      <c r="A19" s="693" t="s">
        <v>185</v>
      </c>
      <c r="B19" s="702">
        <v>7372</v>
      </c>
      <c r="C19" s="685">
        <v>7372</v>
      </c>
      <c r="D19" s="685">
        <v>7372</v>
      </c>
      <c r="E19" s="685">
        <v>7372</v>
      </c>
      <c r="F19" s="685">
        <v>7372</v>
      </c>
      <c r="G19" s="685">
        <v>8872</v>
      </c>
      <c r="H19" s="685">
        <v>9072</v>
      </c>
      <c r="I19" s="685">
        <v>9072</v>
      </c>
      <c r="J19" s="685">
        <v>9072</v>
      </c>
      <c r="K19" s="685">
        <v>9072</v>
      </c>
      <c r="L19" s="685">
        <v>9072</v>
      </c>
      <c r="M19" s="685">
        <v>9072</v>
      </c>
      <c r="N19" s="702">
        <v>9072</v>
      </c>
      <c r="O19" s="687">
        <v>8740</v>
      </c>
      <c r="P19" s="687">
        <v>8740</v>
      </c>
      <c r="Q19" s="687">
        <v>8740</v>
      </c>
      <c r="R19" s="687">
        <v>8740</v>
      </c>
      <c r="S19" s="685">
        <v>10740</v>
      </c>
      <c r="T19" s="685">
        <v>10740</v>
      </c>
      <c r="U19" s="685">
        <v>10740</v>
      </c>
      <c r="V19" s="685">
        <v>10740</v>
      </c>
      <c r="W19" s="685">
        <v>8740</v>
      </c>
      <c r="X19" s="685">
        <v>9740</v>
      </c>
      <c r="Y19" s="685">
        <f>7940+1000</f>
        <v>8940</v>
      </c>
      <c r="Z19" s="702">
        <v>8940</v>
      </c>
      <c r="AA19" s="685">
        <v>8940</v>
      </c>
      <c r="AB19" s="685">
        <v>8940</v>
      </c>
      <c r="AC19" s="685">
        <v>8940</v>
      </c>
      <c r="AD19" s="685">
        <v>8940</v>
      </c>
      <c r="AE19" s="685">
        <v>8940</v>
      </c>
      <c r="AF19" s="685">
        <v>7940</v>
      </c>
      <c r="AG19" s="685">
        <v>7940</v>
      </c>
      <c r="AH19" s="685">
        <v>7940</v>
      </c>
      <c r="AI19" s="685">
        <v>7940</v>
      </c>
      <c r="AJ19" s="685">
        <v>6940</v>
      </c>
      <c r="AK19" s="685">
        <v>6940</v>
      </c>
      <c r="AL19" s="702">
        <v>6940</v>
      </c>
      <c r="AM19" s="701">
        <f t="shared" si="2"/>
        <v>2.0068214579528976E-3</v>
      </c>
    </row>
    <row r="20" spans="1:39">
      <c r="A20" s="693" t="s">
        <v>183</v>
      </c>
      <c r="B20" s="702"/>
      <c r="C20" s="685"/>
      <c r="D20" s="685"/>
      <c r="E20" s="685"/>
      <c r="F20" s="685"/>
      <c r="G20" s="685"/>
      <c r="H20" s="685"/>
      <c r="I20" s="685"/>
      <c r="J20" s="685"/>
      <c r="K20" s="685"/>
      <c r="L20" s="685">
        <v>11000</v>
      </c>
      <c r="M20" s="685">
        <v>31000</v>
      </c>
      <c r="N20" s="702">
        <v>31000</v>
      </c>
      <c r="O20" s="687">
        <v>31000</v>
      </c>
      <c r="P20" s="687">
        <v>31000</v>
      </c>
      <c r="Q20" s="687">
        <v>31000</v>
      </c>
      <c r="R20" s="687">
        <v>32000</v>
      </c>
      <c r="S20" s="685">
        <v>32000</v>
      </c>
      <c r="T20" s="685">
        <v>32000</v>
      </c>
      <c r="U20" s="685">
        <v>32000</v>
      </c>
      <c r="V20" s="685">
        <v>32000</v>
      </c>
      <c r="W20" s="685">
        <v>32000</v>
      </c>
      <c r="X20" s="685">
        <v>32000</v>
      </c>
      <c r="Y20" s="685">
        <v>32000</v>
      </c>
      <c r="Z20" s="702">
        <v>32000</v>
      </c>
      <c r="AA20" s="685">
        <v>32000</v>
      </c>
      <c r="AB20" s="685">
        <v>32000</v>
      </c>
      <c r="AC20" s="685">
        <v>32000</v>
      </c>
      <c r="AD20" s="685">
        <v>32000</v>
      </c>
      <c r="AE20" s="685">
        <v>32000</v>
      </c>
      <c r="AF20" s="685">
        <v>34000</v>
      </c>
      <c r="AG20" s="685">
        <v>34000</v>
      </c>
      <c r="AH20" s="685">
        <v>34000</v>
      </c>
      <c r="AI20" s="685">
        <v>34000</v>
      </c>
      <c r="AJ20" s="685">
        <v>34000</v>
      </c>
      <c r="AK20" s="685">
        <v>34000</v>
      </c>
      <c r="AL20" s="702">
        <v>34000</v>
      </c>
      <c r="AM20" s="701">
        <f t="shared" si="2"/>
        <v>9.8316901398268763E-3</v>
      </c>
    </row>
    <row r="21" spans="1:39">
      <c r="A21" s="697" t="s">
        <v>113</v>
      </c>
      <c r="B21" s="688">
        <f t="shared" ref="B21:AG21" si="6">B3+B10+B12</f>
        <v>713615</v>
      </c>
      <c r="C21" s="688">
        <f t="shared" si="6"/>
        <v>723735</v>
      </c>
      <c r="D21" s="688">
        <f t="shared" si="6"/>
        <v>729235</v>
      </c>
      <c r="E21" s="688">
        <f t="shared" si="6"/>
        <v>767007</v>
      </c>
      <c r="F21" s="688">
        <f t="shared" si="6"/>
        <v>763057</v>
      </c>
      <c r="G21" s="688">
        <f t="shared" si="6"/>
        <v>837858</v>
      </c>
      <c r="H21" s="688">
        <f t="shared" si="6"/>
        <v>929716</v>
      </c>
      <c r="I21" s="688">
        <f t="shared" si="6"/>
        <v>982716</v>
      </c>
      <c r="J21" s="688">
        <f t="shared" si="6"/>
        <v>916087</v>
      </c>
      <c r="K21" s="688">
        <f t="shared" si="6"/>
        <v>866440</v>
      </c>
      <c r="L21" s="688">
        <f t="shared" si="6"/>
        <v>880861</v>
      </c>
      <c r="M21" s="688">
        <f t="shared" si="6"/>
        <v>892452</v>
      </c>
      <c r="N21" s="688">
        <f t="shared" si="6"/>
        <v>892452</v>
      </c>
      <c r="O21" s="688">
        <f t="shared" si="6"/>
        <v>894420</v>
      </c>
      <c r="P21" s="688">
        <f t="shared" si="6"/>
        <v>1024481</v>
      </c>
      <c r="Q21" s="688">
        <f t="shared" si="6"/>
        <v>1003568</v>
      </c>
      <c r="R21" s="688">
        <f t="shared" si="6"/>
        <v>963208</v>
      </c>
      <c r="S21" s="688">
        <f t="shared" si="6"/>
        <v>976208</v>
      </c>
      <c r="T21" s="688">
        <f t="shared" si="6"/>
        <v>1175189</v>
      </c>
      <c r="U21" s="688">
        <f t="shared" si="6"/>
        <v>1247289</v>
      </c>
      <c r="V21" s="688">
        <f t="shared" si="6"/>
        <v>1366429</v>
      </c>
      <c r="W21" s="688">
        <f t="shared" si="6"/>
        <v>1389454</v>
      </c>
      <c r="X21" s="688">
        <f t="shared" si="6"/>
        <v>1468354</v>
      </c>
      <c r="Y21" s="688">
        <f t="shared" si="6"/>
        <v>1562761</v>
      </c>
      <c r="Z21" s="688">
        <f t="shared" si="6"/>
        <v>1582697</v>
      </c>
      <c r="AA21" s="688">
        <f t="shared" si="6"/>
        <v>1632327</v>
      </c>
      <c r="AB21" s="688">
        <f t="shared" si="6"/>
        <v>1721727</v>
      </c>
      <c r="AC21" s="688">
        <f t="shared" si="6"/>
        <v>2024189</v>
      </c>
      <c r="AD21" s="688">
        <f t="shared" si="6"/>
        <v>2148468.1</v>
      </c>
      <c r="AE21" s="688">
        <f t="shared" si="6"/>
        <v>2400289.1</v>
      </c>
      <c r="AF21" s="688">
        <f t="shared" si="6"/>
        <v>2422439.1</v>
      </c>
      <c r="AG21" s="688">
        <f t="shared" si="6"/>
        <v>2506968.1</v>
      </c>
      <c r="AH21" s="688">
        <f t="shared" ref="AH21:AL21" si="7">AH3+AH10+AH12</f>
        <v>2726966.6</v>
      </c>
      <c r="AI21" s="688">
        <f t="shared" si="7"/>
        <v>2909556.6</v>
      </c>
      <c r="AJ21" s="688">
        <f t="shared" si="7"/>
        <v>3049037.6</v>
      </c>
      <c r="AK21" s="688">
        <f t="shared" si="7"/>
        <v>3338204.6</v>
      </c>
      <c r="AL21" s="688">
        <f t="shared" si="7"/>
        <v>3458205</v>
      </c>
      <c r="AM21" s="701">
        <f t="shared" si="2"/>
        <v>1</v>
      </c>
    </row>
    <row r="25" spans="1:39" ht="18" customHeight="1">
      <c r="A25" s="692" t="s">
        <v>1190</v>
      </c>
      <c r="B25" s="689" t="s">
        <v>2016</v>
      </c>
      <c r="C25" s="689" t="s">
        <v>234</v>
      </c>
      <c r="E25" s="1114" t="s">
        <v>2375</v>
      </c>
      <c r="F25" s="1115" t="s">
        <v>2376</v>
      </c>
    </row>
    <row r="26" spans="1:39">
      <c r="A26" s="693" t="s">
        <v>191</v>
      </c>
      <c r="B26" s="683">
        <v>991000</v>
      </c>
      <c r="C26" s="691">
        <f>B26/B35</f>
        <v>0.28656485084024808</v>
      </c>
      <c r="E26" s="1114" t="s">
        <v>186</v>
      </c>
      <c r="F26" s="1116">
        <v>1492039</v>
      </c>
    </row>
    <row r="27" spans="1:39">
      <c r="A27" s="693" t="s">
        <v>189</v>
      </c>
      <c r="B27" s="683">
        <v>227560</v>
      </c>
      <c r="C27" s="691">
        <f>B27/B35</f>
        <v>6.5802923771147173E-2</v>
      </c>
      <c r="E27" s="1114" t="s">
        <v>191</v>
      </c>
      <c r="F27" s="1116">
        <v>991000</v>
      </c>
    </row>
    <row r="28" spans="1:39">
      <c r="A28" s="693" t="s">
        <v>188</v>
      </c>
      <c r="B28" s="683">
        <v>15087</v>
      </c>
      <c r="C28" s="691">
        <f>B28/B35</f>
        <v>4.362667915869649E-3</v>
      </c>
      <c r="E28" s="1114" t="s">
        <v>183</v>
      </c>
      <c r="F28" s="1116">
        <v>374000</v>
      </c>
    </row>
    <row r="29" spans="1:39">
      <c r="A29" s="693" t="s">
        <v>1455</v>
      </c>
      <c r="B29" s="683">
        <v>0</v>
      </c>
      <c r="C29" s="691">
        <f>B29/B35</f>
        <v>0</v>
      </c>
      <c r="E29" s="1114" t="s">
        <v>187</v>
      </c>
      <c r="F29" s="1116">
        <v>262079</v>
      </c>
    </row>
    <row r="30" spans="1:39">
      <c r="A30" s="693" t="s">
        <v>195</v>
      </c>
      <c r="B30" s="683">
        <v>0</v>
      </c>
      <c r="C30" s="691">
        <f>B30/B35</f>
        <v>0</v>
      </c>
      <c r="E30" s="1114" t="s">
        <v>189</v>
      </c>
      <c r="F30" s="1116">
        <v>227560</v>
      </c>
    </row>
    <row r="31" spans="1:39">
      <c r="A31" s="693" t="s">
        <v>187</v>
      </c>
      <c r="B31" s="683">
        <v>262079</v>
      </c>
      <c r="C31" s="691">
        <f>B31/B35</f>
        <v>7.5784691769284929E-2</v>
      </c>
      <c r="E31" s="1114" t="s">
        <v>185</v>
      </c>
      <c r="F31" s="1116">
        <v>96440</v>
      </c>
    </row>
    <row r="32" spans="1:39">
      <c r="A32" s="693" t="s">
        <v>186</v>
      </c>
      <c r="B32" s="683">
        <v>1492039</v>
      </c>
      <c r="C32" s="691">
        <f>B32/B35</f>
        <v>0.43144897425109269</v>
      </c>
      <c r="E32" s="1114" t="s">
        <v>188</v>
      </c>
      <c r="F32" s="1116">
        <v>15087</v>
      </c>
    </row>
    <row r="33" spans="1:38">
      <c r="A33" s="693" t="s">
        <v>185</v>
      </c>
      <c r="B33" s="683">
        <v>96440</v>
      </c>
      <c r="C33" s="691">
        <f>B33/B35</f>
        <v>2.7887299914261879E-2</v>
      </c>
      <c r="E33" s="1114" t="s">
        <v>1455</v>
      </c>
      <c r="F33" s="1116">
        <v>0</v>
      </c>
    </row>
    <row r="34" spans="1:38">
      <c r="A34" s="693" t="s">
        <v>183</v>
      </c>
      <c r="B34" s="683">
        <v>374000</v>
      </c>
      <c r="C34" s="691">
        <f>B34/B35</f>
        <v>0.10814859153809563</v>
      </c>
      <c r="E34" s="1114" t="s">
        <v>195</v>
      </c>
      <c r="F34" s="1116">
        <v>0</v>
      </c>
    </row>
    <row r="35" spans="1:38">
      <c r="A35" s="694" t="s">
        <v>2017</v>
      </c>
      <c r="B35" s="688">
        <f>SUM(B26:B34)</f>
        <v>3458205</v>
      </c>
      <c r="C35" s="700">
        <f>B35/B35</f>
        <v>1</v>
      </c>
    </row>
    <row r="39" spans="1:38">
      <c r="A39" s="16"/>
    </row>
    <row r="40" spans="1:38" s="1006" customFormat="1" ht="33.75" customHeight="1">
      <c r="A40" s="710" t="s">
        <v>2018</v>
      </c>
      <c r="B40" s="930" t="s">
        <v>2467</v>
      </c>
      <c r="C40" s="930" t="s">
        <v>2468</v>
      </c>
      <c r="D40" s="930" t="s">
        <v>2469</v>
      </c>
      <c r="E40" s="930" t="s">
        <v>2470</v>
      </c>
      <c r="F40" s="930" t="s">
        <v>2471</v>
      </c>
      <c r="G40" s="930" t="s">
        <v>2472</v>
      </c>
      <c r="H40" s="930" t="s">
        <v>2473</v>
      </c>
      <c r="I40" s="930" t="s">
        <v>2474</v>
      </c>
      <c r="J40" s="930" t="s">
        <v>2475</v>
      </c>
      <c r="K40" s="930" t="s">
        <v>2476</v>
      </c>
      <c r="L40" s="930" t="s">
        <v>2477</v>
      </c>
      <c r="M40" s="930" t="s">
        <v>2478</v>
      </c>
      <c r="N40" s="930" t="s">
        <v>2479</v>
      </c>
      <c r="O40" s="930" t="s">
        <v>2480</v>
      </c>
      <c r="P40" s="930" t="s">
        <v>2481</v>
      </c>
      <c r="Q40" s="930" t="s">
        <v>2482</v>
      </c>
      <c r="R40" s="930" t="s">
        <v>2483</v>
      </c>
      <c r="S40" s="930" t="s">
        <v>2484</v>
      </c>
      <c r="T40" s="930" t="s">
        <v>2485</v>
      </c>
      <c r="U40" s="930" t="s">
        <v>2486</v>
      </c>
      <c r="V40" s="930" t="s">
        <v>2460</v>
      </c>
      <c r="W40" s="930" t="s">
        <v>2487</v>
      </c>
      <c r="X40" s="930" t="s">
        <v>2488</v>
      </c>
      <c r="Y40" s="930" t="s">
        <v>1865</v>
      </c>
      <c r="Z40" s="930" t="s">
        <v>2489</v>
      </c>
      <c r="AA40" s="930" t="s">
        <v>2060</v>
      </c>
      <c r="AB40" s="930" t="s">
        <v>2125</v>
      </c>
      <c r="AC40" s="930" t="s">
        <v>2490</v>
      </c>
      <c r="AD40" s="930" t="s">
        <v>2491</v>
      </c>
      <c r="AE40" s="930" t="s">
        <v>2492</v>
      </c>
      <c r="AF40" s="930" t="s">
        <v>2493</v>
      </c>
      <c r="AG40" s="930" t="s">
        <v>2407</v>
      </c>
      <c r="AH40" s="930" t="s">
        <v>2457</v>
      </c>
      <c r="AI40" s="930" t="s">
        <v>2568</v>
      </c>
      <c r="AJ40" s="930" t="s">
        <v>2635</v>
      </c>
      <c r="AK40" s="930" t="s">
        <v>2975</v>
      </c>
      <c r="AL40" s="930" t="s">
        <v>3052</v>
      </c>
    </row>
    <row r="41" spans="1:38">
      <c r="A41" s="696" t="s">
        <v>190</v>
      </c>
      <c r="B41" s="704" t="s">
        <v>2012</v>
      </c>
      <c r="C41" s="698">
        <v>49</v>
      </c>
      <c r="D41" s="698">
        <v>50</v>
      </c>
      <c r="E41" s="698">
        <v>53</v>
      </c>
      <c r="F41" s="698">
        <v>52</v>
      </c>
      <c r="G41" s="698">
        <v>56</v>
      </c>
      <c r="H41" s="698">
        <v>58</v>
      </c>
      <c r="I41" s="698">
        <v>60</v>
      </c>
      <c r="J41" s="698">
        <v>57</v>
      </c>
      <c r="K41" s="698" t="s">
        <v>2012</v>
      </c>
      <c r="L41" s="698">
        <v>56</v>
      </c>
      <c r="M41" s="698">
        <v>65</v>
      </c>
      <c r="N41" s="704">
        <v>65</v>
      </c>
      <c r="O41" s="698">
        <v>66</v>
      </c>
      <c r="P41" s="698">
        <v>72</v>
      </c>
      <c r="Q41" s="698">
        <v>69</v>
      </c>
      <c r="R41" s="698">
        <v>65</v>
      </c>
      <c r="S41" s="698">
        <v>70</v>
      </c>
      <c r="T41" s="698">
        <v>80</v>
      </c>
      <c r="U41" s="698">
        <v>85</v>
      </c>
      <c r="V41" s="698">
        <v>91</v>
      </c>
      <c r="W41" s="698">
        <v>91</v>
      </c>
      <c r="X41" s="698">
        <v>96</v>
      </c>
      <c r="Y41" s="698">
        <v>96</v>
      </c>
      <c r="Z41" s="704">
        <v>97</v>
      </c>
      <c r="AA41" s="698">
        <v>97</v>
      </c>
      <c r="AB41" s="698">
        <v>97</v>
      </c>
      <c r="AC41" s="698">
        <v>100</v>
      </c>
      <c r="AD41" s="698">
        <v>103</v>
      </c>
      <c r="AE41" s="698">
        <v>111</v>
      </c>
      <c r="AF41" s="698">
        <v>108</v>
      </c>
      <c r="AG41" s="698">
        <v>110</v>
      </c>
      <c r="AH41" s="698">
        <v>120</v>
      </c>
      <c r="AI41" s="698">
        <v>128</v>
      </c>
      <c r="AJ41" s="698">
        <v>122</v>
      </c>
      <c r="AK41" s="698">
        <v>126</v>
      </c>
      <c r="AL41" s="704">
        <v>128</v>
      </c>
    </row>
    <row r="42" spans="1:38">
      <c r="A42" s="696" t="s">
        <v>194</v>
      </c>
      <c r="B42" s="704" t="s">
        <v>2012</v>
      </c>
      <c r="C42" s="698">
        <v>18</v>
      </c>
      <c r="D42" s="698">
        <v>18</v>
      </c>
      <c r="E42" s="698">
        <v>18</v>
      </c>
      <c r="F42" s="698">
        <v>18</v>
      </c>
      <c r="G42" s="698">
        <v>18</v>
      </c>
      <c r="H42" s="698">
        <v>18</v>
      </c>
      <c r="I42" s="698">
        <v>18</v>
      </c>
      <c r="J42" s="698">
        <v>18</v>
      </c>
      <c r="K42" s="698" t="s">
        <v>2012</v>
      </c>
      <c r="L42" s="698">
        <v>9</v>
      </c>
      <c r="M42" s="698">
        <v>6</v>
      </c>
      <c r="N42" s="704">
        <v>6</v>
      </c>
      <c r="O42" s="698">
        <v>6</v>
      </c>
      <c r="P42" s="698">
        <v>6</v>
      </c>
      <c r="Q42" s="698">
        <v>9</v>
      </c>
      <c r="R42" s="698">
        <v>9</v>
      </c>
      <c r="S42" s="698">
        <v>12</v>
      </c>
      <c r="T42" s="698">
        <v>13</v>
      </c>
      <c r="U42" s="698">
        <v>14</v>
      </c>
      <c r="V42" s="698">
        <v>16</v>
      </c>
      <c r="W42" s="698">
        <v>17</v>
      </c>
      <c r="X42" s="698">
        <v>19</v>
      </c>
      <c r="Y42" s="698">
        <v>18</v>
      </c>
      <c r="Z42" s="704">
        <v>17</v>
      </c>
      <c r="AA42" s="698">
        <v>17</v>
      </c>
      <c r="AB42" s="698">
        <v>17</v>
      </c>
      <c r="AC42" s="698">
        <v>17</v>
      </c>
      <c r="AD42" s="698">
        <v>15</v>
      </c>
      <c r="AE42" s="698">
        <v>15</v>
      </c>
      <c r="AF42" s="698">
        <v>15</v>
      </c>
      <c r="AG42" s="698">
        <v>15</v>
      </c>
      <c r="AH42" s="698">
        <v>16</v>
      </c>
      <c r="AI42" s="698">
        <v>16</v>
      </c>
      <c r="AJ42" s="698">
        <v>15</v>
      </c>
      <c r="AK42" s="698">
        <v>16</v>
      </c>
      <c r="AL42" s="704">
        <v>16</v>
      </c>
    </row>
    <row r="43" spans="1:38">
      <c r="A43" s="696" t="s">
        <v>193</v>
      </c>
      <c r="B43" s="704" t="s">
        <v>2012</v>
      </c>
      <c r="C43" s="698">
        <v>51</v>
      </c>
      <c r="D43" s="698">
        <v>53</v>
      </c>
      <c r="E43" s="698">
        <v>52</v>
      </c>
      <c r="F43" s="698">
        <v>58</v>
      </c>
      <c r="G43" s="698">
        <v>59</v>
      </c>
      <c r="H43" s="698">
        <v>65</v>
      </c>
      <c r="I43" s="698">
        <v>65</v>
      </c>
      <c r="J43" s="698">
        <v>64</v>
      </c>
      <c r="K43" s="698" t="s">
        <v>2012</v>
      </c>
      <c r="L43" s="698">
        <v>74</v>
      </c>
      <c r="M43" s="698">
        <v>79</v>
      </c>
      <c r="N43" s="704">
        <v>79</v>
      </c>
      <c r="O43" s="698">
        <v>76</v>
      </c>
      <c r="P43" s="698">
        <v>77</v>
      </c>
      <c r="Q43" s="698">
        <v>77</v>
      </c>
      <c r="R43" s="698">
        <v>77</v>
      </c>
      <c r="S43" s="698">
        <v>79</v>
      </c>
      <c r="T43" s="698">
        <v>79</v>
      </c>
      <c r="U43" s="698">
        <v>80</v>
      </c>
      <c r="V43" s="698">
        <v>78</v>
      </c>
      <c r="W43" s="698">
        <v>77</v>
      </c>
      <c r="X43" s="698">
        <v>79</v>
      </c>
      <c r="Y43" s="698">
        <v>85</v>
      </c>
      <c r="Z43" s="704">
        <v>84</v>
      </c>
      <c r="AA43" s="698">
        <v>84</v>
      </c>
      <c r="AB43" s="698">
        <v>84</v>
      </c>
      <c r="AC43" s="698">
        <v>86</v>
      </c>
      <c r="AD43" s="698">
        <v>88</v>
      </c>
      <c r="AE43" s="698">
        <v>90</v>
      </c>
      <c r="AF43" s="698">
        <v>91</v>
      </c>
      <c r="AG43" s="698">
        <v>95</v>
      </c>
      <c r="AH43" s="698">
        <v>99</v>
      </c>
      <c r="AI43" s="698">
        <v>98</v>
      </c>
      <c r="AJ43" s="698">
        <v>101</v>
      </c>
      <c r="AK43" s="698">
        <v>104</v>
      </c>
      <c r="AL43" s="704">
        <v>107</v>
      </c>
    </row>
    <row r="44" spans="1:38">
      <c r="A44" s="695" t="s">
        <v>48</v>
      </c>
      <c r="B44" s="699">
        <f t="shared" ref="B44:AD44" si="8">SUM(B41:B43)</f>
        <v>0</v>
      </c>
      <c r="C44" s="699">
        <f t="shared" si="8"/>
        <v>118</v>
      </c>
      <c r="D44" s="699">
        <f t="shared" si="8"/>
        <v>121</v>
      </c>
      <c r="E44" s="699">
        <f t="shared" si="8"/>
        <v>123</v>
      </c>
      <c r="F44" s="699">
        <f t="shared" si="8"/>
        <v>128</v>
      </c>
      <c r="G44" s="699">
        <f t="shared" si="8"/>
        <v>133</v>
      </c>
      <c r="H44" s="699">
        <f t="shared" si="8"/>
        <v>141</v>
      </c>
      <c r="I44" s="699">
        <f t="shared" si="8"/>
        <v>143</v>
      </c>
      <c r="J44" s="699">
        <f t="shared" si="8"/>
        <v>139</v>
      </c>
      <c r="K44" s="699">
        <f t="shared" si="8"/>
        <v>0</v>
      </c>
      <c r="L44" s="699">
        <f t="shared" si="8"/>
        <v>139</v>
      </c>
      <c r="M44" s="699">
        <f t="shared" si="8"/>
        <v>150</v>
      </c>
      <c r="N44" s="699">
        <f t="shared" si="8"/>
        <v>150</v>
      </c>
      <c r="O44" s="699">
        <f t="shared" si="8"/>
        <v>148</v>
      </c>
      <c r="P44" s="699">
        <f t="shared" si="8"/>
        <v>155</v>
      </c>
      <c r="Q44" s="699">
        <f t="shared" si="8"/>
        <v>155</v>
      </c>
      <c r="R44" s="699">
        <f t="shared" si="8"/>
        <v>151</v>
      </c>
      <c r="S44" s="699">
        <f t="shared" si="8"/>
        <v>161</v>
      </c>
      <c r="T44" s="699">
        <f t="shared" si="8"/>
        <v>172</v>
      </c>
      <c r="U44" s="699">
        <f t="shared" si="8"/>
        <v>179</v>
      </c>
      <c r="V44" s="699">
        <f t="shared" si="8"/>
        <v>185</v>
      </c>
      <c r="W44" s="699">
        <f t="shared" si="8"/>
        <v>185</v>
      </c>
      <c r="X44" s="699">
        <f t="shared" si="8"/>
        <v>194</v>
      </c>
      <c r="Y44" s="699">
        <f t="shared" si="8"/>
        <v>199</v>
      </c>
      <c r="Z44" s="699">
        <f t="shared" si="8"/>
        <v>198</v>
      </c>
      <c r="AA44" s="699">
        <f t="shared" si="8"/>
        <v>198</v>
      </c>
      <c r="AB44" s="699">
        <f t="shared" si="8"/>
        <v>198</v>
      </c>
      <c r="AC44" s="699">
        <f t="shared" si="8"/>
        <v>203</v>
      </c>
      <c r="AD44" s="699">
        <f t="shared" si="8"/>
        <v>206</v>
      </c>
      <c r="AE44" s="699">
        <f t="shared" ref="AE44:AL44" si="9">SUM(AE41:AE43)</f>
        <v>216</v>
      </c>
      <c r="AF44" s="699">
        <f t="shared" si="9"/>
        <v>214</v>
      </c>
      <c r="AG44" s="699">
        <f t="shared" si="9"/>
        <v>220</v>
      </c>
      <c r="AH44" s="699">
        <f t="shared" si="9"/>
        <v>235</v>
      </c>
      <c r="AI44" s="699">
        <f t="shared" si="9"/>
        <v>242</v>
      </c>
      <c r="AJ44" s="699">
        <f t="shared" si="9"/>
        <v>238</v>
      </c>
      <c r="AK44" s="699">
        <f t="shared" si="9"/>
        <v>246</v>
      </c>
      <c r="AL44" s="699">
        <f t="shared" si="9"/>
        <v>251</v>
      </c>
    </row>
    <row r="45" spans="1:38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spans="1:38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spans="1:38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spans="1:38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spans="2:38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spans="2:38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spans="2:38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spans="2:38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spans="2:38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</row>
    <row r="54" spans="2:38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spans="2:38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spans="2:38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spans="2:38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spans="2:38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spans="2:38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spans="2:38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spans="2:38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spans="2:38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spans="2:38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100"/>
  <sheetViews>
    <sheetView rightToLeft="1" zoomScaleNormal="100" workbookViewId="0">
      <pane xSplit="1" topLeftCell="Z1" activePane="topRight" state="frozen"/>
      <selection pane="topRight" activeCell="AM59" sqref="AM59"/>
    </sheetView>
  </sheetViews>
  <sheetFormatPr defaultColWidth="9.125" defaultRowHeight="14.25"/>
  <cols>
    <col min="1" max="1" width="19.75" style="15" bestFit="1" customWidth="1"/>
    <col min="2" max="30" width="7.625" style="15" customWidth="1"/>
    <col min="31" max="16384" width="9.125" style="15"/>
  </cols>
  <sheetData>
    <row r="1" spans="1:38">
      <c r="A1" s="113"/>
      <c r="B1" s="690" t="s">
        <v>259</v>
      </c>
      <c r="C1" s="690" t="s">
        <v>260</v>
      </c>
      <c r="D1" s="690" t="s">
        <v>261</v>
      </c>
      <c r="E1" s="690" t="s">
        <v>262</v>
      </c>
      <c r="F1" s="690" t="s">
        <v>263</v>
      </c>
      <c r="G1" s="690" t="s">
        <v>264</v>
      </c>
      <c r="H1" s="690" t="s">
        <v>265</v>
      </c>
      <c r="I1" s="690" t="s">
        <v>266</v>
      </c>
      <c r="J1" s="690" t="s">
        <v>267</v>
      </c>
      <c r="K1" s="690" t="s">
        <v>268</v>
      </c>
      <c r="L1" s="690" t="s">
        <v>269</v>
      </c>
      <c r="M1" s="690" t="s">
        <v>270</v>
      </c>
      <c r="N1" s="690" t="s">
        <v>333</v>
      </c>
      <c r="O1" s="690" t="s">
        <v>1435</v>
      </c>
      <c r="P1" s="690" t="s">
        <v>1477</v>
      </c>
      <c r="Q1" s="690" t="s">
        <v>1498</v>
      </c>
      <c r="R1" s="690" t="s">
        <v>1539</v>
      </c>
      <c r="S1" s="690" t="s">
        <v>1586</v>
      </c>
      <c r="T1" s="690" t="s">
        <v>1633</v>
      </c>
      <c r="U1" s="690" t="s">
        <v>1771</v>
      </c>
      <c r="V1" s="690" t="s">
        <v>1752</v>
      </c>
      <c r="W1" s="690" t="s">
        <v>1806</v>
      </c>
      <c r="X1" s="690" t="s">
        <v>1843</v>
      </c>
      <c r="Y1" s="690" t="s">
        <v>1867</v>
      </c>
      <c r="Z1" s="690" t="s">
        <v>1953</v>
      </c>
      <c r="AA1" s="690" t="s">
        <v>2062</v>
      </c>
      <c r="AB1" s="690" t="s">
        <v>2127</v>
      </c>
      <c r="AC1" s="690" t="s">
        <v>2167</v>
      </c>
      <c r="AD1" s="690" t="s">
        <v>2244</v>
      </c>
      <c r="AE1" s="690" t="s">
        <v>2293</v>
      </c>
      <c r="AF1" s="690" t="s">
        <v>2353</v>
      </c>
      <c r="AG1" s="690" t="s">
        <v>2409</v>
      </c>
      <c r="AH1" s="690" t="s">
        <v>2459</v>
      </c>
      <c r="AI1" s="690" t="s">
        <v>2570</v>
      </c>
      <c r="AJ1" s="690" t="s">
        <v>2637</v>
      </c>
      <c r="AK1" s="690" t="s">
        <v>2898</v>
      </c>
      <c r="AL1" s="690" t="s">
        <v>3056</v>
      </c>
    </row>
    <row r="2" spans="1:38">
      <c r="A2" s="696" t="s">
        <v>190</v>
      </c>
      <c r="B2" s="707">
        <f t="shared" ref="B2:AD2" si="0">SUM(B3:B7)</f>
        <v>0</v>
      </c>
      <c r="C2" s="684">
        <f t="shared" si="0"/>
        <v>0</v>
      </c>
      <c r="D2" s="684">
        <f t="shared" si="0"/>
        <v>5000</v>
      </c>
      <c r="E2" s="684">
        <f t="shared" si="0"/>
        <v>38000</v>
      </c>
      <c r="F2" s="684">
        <f t="shared" si="0"/>
        <v>0</v>
      </c>
      <c r="G2" s="684">
        <f t="shared" si="0"/>
        <v>92301</v>
      </c>
      <c r="H2" s="684">
        <f t="shared" si="0"/>
        <v>113261</v>
      </c>
      <c r="I2" s="684">
        <f t="shared" si="0"/>
        <v>53000</v>
      </c>
      <c r="J2" s="684">
        <f t="shared" si="0"/>
        <v>0</v>
      </c>
      <c r="K2" s="684">
        <f t="shared" si="0"/>
        <v>6030</v>
      </c>
      <c r="L2" s="684">
        <f t="shared" si="0"/>
        <v>14291</v>
      </c>
      <c r="M2" s="684">
        <f t="shared" si="0"/>
        <v>77317</v>
      </c>
      <c r="N2" s="707">
        <f t="shared" si="0"/>
        <v>0</v>
      </c>
      <c r="O2" s="684">
        <f t="shared" si="0"/>
        <v>4000</v>
      </c>
      <c r="P2" s="684">
        <f t="shared" si="0"/>
        <v>127742</v>
      </c>
      <c r="Q2" s="684">
        <f t="shared" si="0"/>
        <v>0</v>
      </c>
      <c r="R2" s="684">
        <f t="shared" si="0"/>
        <v>0</v>
      </c>
      <c r="S2" s="684">
        <f t="shared" si="0"/>
        <v>25000</v>
      </c>
      <c r="T2" s="684">
        <f t="shared" si="0"/>
        <v>235079</v>
      </c>
      <c r="U2" s="684">
        <f t="shared" si="0"/>
        <v>99921</v>
      </c>
      <c r="V2" s="684">
        <f t="shared" si="0"/>
        <v>140000</v>
      </c>
      <c r="W2" s="684">
        <f t="shared" si="0"/>
        <v>53000</v>
      </c>
      <c r="X2" s="684">
        <f t="shared" si="0"/>
        <v>87000</v>
      </c>
      <c r="Y2" s="684">
        <f t="shared" si="0"/>
        <v>110000</v>
      </c>
      <c r="Z2" s="1072">
        <f t="shared" si="0"/>
        <v>20000</v>
      </c>
      <c r="AA2" s="1072">
        <f t="shared" si="0"/>
        <v>50000</v>
      </c>
      <c r="AB2" s="1072">
        <f t="shared" si="0"/>
        <v>109500</v>
      </c>
      <c r="AC2" s="1072">
        <f t="shared" si="0"/>
        <v>325750</v>
      </c>
      <c r="AD2" s="1072">
        <f t="shared" si="0"/>
        <v>153525.5</v>
      </c>
      <c r="AE2" s="1072">
        <f t="shared" ref="AE2:AL2" si="1">SUM(AE3:AE7)</f>
        <v>229575</v>
      </c>
      <c r="AF2" s="1072">
        <f t="shared" si="1"/>
        <v>53499</v>
      </c>
      <c r="AG2" s="1072">
        <f t="shared" si="1"/>
        <v>58529</v>
      </c>
      <c r="AH2" s="1072">
        <f t="shared" si="1"/>
        <v>220688</v>
      </c>
      <c r="AI2" s="1072">
        <f t="shared" si="1"/>
        <v>208031</v>
      </c>
      <c r="AJ2" s="1072">
        <f t="shared" si="1"/>
        <v>158481</v>
      </c>
      <c r="AK2" s="1072">
        <f t="shared" si="1"/>
        <v>245660</v>
      </c>
      <c r="AL2" s="1072">
        <f t="shared" si="1"/>
        <v>100000</v>
      </c>
    </row>
    <row r="3" spans="1:38">
      <c r="A3" s="703" t="s">
        <v>191</v>
      </c>
      <c r="B3" s="706"/>
      <c r="C3" s="685"/>
      <c r="D3" s="685">
        <v>5000</v>
      </c>
      <c r="E3" s="685">
        <v>38000</v>
      </c>
      <c r="F3" s="685"/>
      <c r="G3" s="685">
        <v>92301</v>
      </c>
      <c r="H3" s="685">
        <v>113261</v>
      </c>
      <c r="I3" s="685">
        <v>53000</v>
      </c>
      <c r="J3" s="685"/>
      <c r="K3" s="685">
        <v>6030</v>
      </c>
      <c r="L3" s="685">
        <v>14291</v>
      </c>
      <c r="M3" s="685">
        <v>16317</v>
      </c>
      <c r="N3" s="706"/>
      <c r="O3" s="685"/>
      <c r="P3" s="685">
        <v>127742</v>
      </c>
      <c r="Q3" s="685"/>
      <c r="R3" s="685"/>
      <c r="S3" s="685"/>
      <c r="T3" s="685">
        <v>160000</v>
      </c>
      <c r="U3" s="685">
        <v>50000</v>
      </c>
      <c r="V3" s="685">
        <v>100000</v>
      </c>
      <c r="W3" s="685"/>
      <c r="X3" s="685">
        <v>40000</v>
      </c>
      <c r="Y3" s="685"/>
      <c r="Z3" s="1073">
        <v>20000</v>
      </c>
      <c r="AA3" s="1074">
        <v>50000</v>
      </c>
      <c r="AB3" s="1074"/>
      <c r="AC3" s="1074"/>
      <c r="AD3" s="1074"/>
      <c r="AE3" s="1074">
        <v>100000</v>
      </c>
      <c r="AF3" s="1074">
        <v>20000</v>
      </c>
      <c r="AG3" s="1074">
        <v>15000</v>
      </c>
      <c r="AH3" s="1074">
        <v>92000</v>
      </c>
      <c r="AI3" s="1074">
        <v>90000</v>
      </c>
      <c r="AJ3" s="1074">
        <v>50000</v>
      </c>
      <c r="AK3" s="1074"/>
      <c r="AL3" s="1073">
        <v>100000</v>
      </c>
    </row>
    <row r="4" spans="1:38">
      <c r="A4" s="703" t="s">
        <v>187</v>
      </c>
      <c r="B4" s="706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>
        <v>41000</v>
      </c>
      <c r="N4" s="706"/>
      <c r="O4" s="685">
        <v>4000</v>
      </c>
      <c r="P4" s="685"/>
      <c r="Q4" s="685"/>
      <c r="R4" s="685"/>
      <c r="S4" s="685">
        <v>25000</v>
      </c>
      <c r="T4" s="685">
        <v>25000</v>
      </c>
      <c r="U4" s="685"/>
      <c r="V4" s="685"/>
      <c r="W4" s="685"/>
      <c r="X4" s="685"/>
      <c r="Y4" s="685"/>
      <c r="Z4" s="1073"/>
      <c r="AA4" s="1074"/>
      <c r="AB4" s="1074"/>
      <c r="AC4" s="1074"/>
      <c r="AD4" s="1074"/>
      <c r="AE4" s="1074"/>
      <c r="AF4" s="1074">
        <v>15000</v>
      </c>
      <c r="AG4" s="1074"/>
      <c r="AH4" s="1074"/>
      <c r="AI4" s="1174">
        <v>6579</v>
      </c>
      <c r="AJ4" s="1074"/>
      <c r="AK4" s="1074">
        <v>22000</v>
      </c>
      <c r="AL4" s="1073"/>
    </row>
    <row r="5" spans="1:38">
      <c r="A5" s="703" t="s">
        <v>185</v>
      </c>
      <c r="B5" s="706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>
        <v>20000</v>
      </c>
      <c r="N5" s="706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1073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3"/>
    </row>
    <row r="6" spans="1:38">
      <c r="A6" s="703" t="s">
        <v>186</v>
      </c>
      <c r="B6" s="706"/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706"/>
      <c r="O6" s="685"/>
      <c r="P6" s="685"/>
      <c r="Q6" s="685"/>
      <c r="R6" s="685"/>
      <c r="S6" s="685"/>
      <c r="T6" s="685"/>
      <c r="U6" s="685"/>
      <c r="V6" s="685"/>
      <c r="W6" s="685"/>
      <c r="X6" s="685"/>
      <c r="Y6" s="685">
        <v>110000</v>
      </c>
      <c r="Z6" s="1174"/>
      <c r="AA6" s="1174"/>
      <c r="AB6" s="1174">
        <v>109500</v>
      </c>
      <c r="AC6" s="1174">
        <v>325750</v>
      </c>
      <c r="AD6" s="1174">
        <v>153525.5</v>
      </c>
      <c r="AE6" s="1174">
        <v>129575</v>
      </c>
      <c r="AF6" s="1174">
        <v>18499</v>
      </c>
      <c r="AG6" s="1174">
        <v>43529</v>
      </c>
      <c r="AH6" s="1174">
        <v>128688</v>
      </c>
      <c r="AI6" s="1174">
        <v>111452</v>
      </c>
      <c r="AJ6" s="1174">
        <v>108481</v>
      </c>
      <c r="AK6" s="1174">
        <v>173660</v>
      </c>
      <c r="AL6" s="1073"/>
    </row>
    <row r="7" spans="1:38">
      <c r="A7" s="703" t="s">
        <v>183</v>
      </c>
      <c r="B7" s="706"/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706"/>
      <c r="O7" s="685"/>
      <c r="P7" s="685"/>
      <c r="Q7" s="685"/>
      <c r="R7" s="685"/>
      <c r="S7" s="685"/>
      <c r="T7" s="685">
        <v>50079</v>
      </c>
      <c r="U7" s="685">
        <v>49921</v>
      </c>
      <c r="V7" s="685">
        <v>40000</v>
      </c>
      <c r="W7" s="685">
        <v>53000</v>
      </c>
      <c r="X7" s="685">
        <v>47000</v>
      </c>
      <c r="Y7" s="685"/>
      <c r="Z7" s="1073"/>
      <c r="AA7" s="1074"/>
      <c r="AB7" s="1074"/>
      <c r="AC7" s="1074"/>
      <c r="AD7" s="1074"/>
      <c r="AE7" s="1074"/>
      <c r="AF7" s="1074"/>
      <c r="AG7" s="1074"/>
      <c r="AH7" s="1074"/>
      <c r="AI7" s="1074"/>
      <c r="AJ7" s="1074"/>
      <c r="AK7" s="1074">
        <v>50000</v>
      </c>
      <c r="AL7" s="1073"/>
    </row>
    <row r="8" spans="1:38">
      <c r="A8" s="696" t="s">
        <v>194</v>
      </c>
      <c r="B8" s="707">
        <f t="shared" ref="B8:AL8" si="2">SUM(B9)</f>
        <v>0</v>
      </c>
      <c r="C8" s="684">
        <f t="shared" si="2"/>
        <v>0</v>
      </c>
      <c r="D8" s="684">
        <f t="shared" si="2"/>
        <v>0</v>
      </c>
      <c r="E8" s="684">
        <f t="shared" si="2"/>
        <v>0</v>
      </c>
      <c r="F8" s="684">
        <f t="shared" si="2"/>
        <v>0</v>
      </c>
      <c r="G8" s="684">
        <f t="shared" si="2"/>
        <v>0</v>
      </c>
      <c r="H8" s="684">
        <f t="shared" si="2"/>
        <v>0</v>
      </c>
      <c r="I8" s="684">
        <f t="shared" si="2"/>
        <v>0</v>
      </c>
      <c r="J8" s="684">
        <f t="shared" si="2"/>
        <v>0</v>
      </c>
      <c r="K8" s="684">
        <f t="shared" si="2"/>
        <v>0</v>
      </c>
      <c r="L8" s="684">
        <f t="shared" si="2"/>
        <v>0</v>
      </c>
      <c r="M8" s="684">
        <f t="shared" si="2"/>
        <v>0</v>
      </c>
      <c r="N8" s="707">
        <f t="shared" si="2"/>
        <v>0</v>
      </c>
      <c r="O8" s="684">
        <f t="shared" si="2"/>
        <v>0</v>
      </c>
      <c r="P8" s="684">
        <f t="shared" si="2"/>
        <v>0</v>
      </c>
      <c r="Q8" s="684">
        <f t="shared" si="2"/>
        <v>15000</v>
      </c>
      <c r="R8" s="684">
        <f t="shared" si="2"/>
        <v>0</v>
      </c>
      <c r="S8" s="684">
        <f t="shared" si="2"/>
        <v>10000</v>
      </c>
      <c r="T8" s="684">
        <f t="shared" si="2"/>
        <v>1500</v>
      </c>
      <c r="U8" s="684">
        <f t="shared" si="2"/>
        <v>2500</v>
      </c>
      <c r="V8" s="684">
        <f t="shared" si="2"/>
        <v>7000</v>
      </c>
      <c r="W8" s="684">
        <f t="shared" si="2"/>
        <v>5000</v>
      </c>
      <c r="X8" s="684">
        <f t="shared" si="2"/>
        <v>7100</v>
      </c>
      <c r="Y8" s="684">
        <f t="shared" si="2"/>
        <v>5900</v>
      </c>
      <c r="Z8" s="1072">
        <f t="shared" si="2"/>
        <v>0</v>
      </c>
      <c r="AA8" s="1072">
        <f t="shared" si="2"/>
        <v>0</v>
      </c>
      <c r="AB8" s="1072">
        <f t="shared" si="2"/>
        <v>0</v>
      </c>
      <c r="AC8" s="1072">
        <f t="shared" si="2"/>
        <v>0</v>
      </c>
      <c r="AD8" s="1072">
        <f t="shared" si="2"/>
        <v>0</v>
      </c>
      <c r="AE8" s="1072">
        <f t="shared" si="2"/>
        <v>0</v>
      </c>
      <c r="AF8" s="1072">
        <f t="shared" si="2"/>
        <v>0</v>
      </c>
      <c r="AG8" s="1072">
        <f t="shared" si="2"/>
        <v>0</v>
      </c>
      <c r="AH8" s="1072">
        <f t="shared" si="2"/>
        <v>3000</v>
      </c>
      <c r="AI8" s="1072">
        <f t="shared" si="2"/>
        <v>0</v>
      </c>
      <c r="AJ8" s="1072">
        <f t="shared" si="2"/>
        <v>0</v>
      </c>
      <c r="AK8" s="1072">
        <f t="shared" si="2"/>
        <v>3000</v>
      </c>
      <c r="AL8" s="1072">
        <f t="shared" si="2"/>
        <v>0</v>
      </c>
    </row>
    <row r="9" spans="1:38">
      <c r="A9" s="703" t="s">
        <v>185</v>
      </c>
      <c r="B9" s="706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706"/>
      <c r="O9" s="685"/>
      <c r="P9" s="685"/>
      <c r="Q9" s="685">
        <v>15000</v>
      </c>
      <c r="R9" s="685"/>
      <c r="S9" s="685">
        <v>10000</v>
      </c>
      <c r="T9" s="685">
        <v>1500</v>
      </c>
      <c r="U9" s="685">
        <v>2500</v>
      </c>
      <c r="V9" s="685">
        <v>7000</v>
      </c>
      <c r="W9" s="685">
        <v>5000</v>
      </c>
      <c r="X9" s="685">
        <v>7100</v>
      </c>
      <c r="Y9" s="685">
        <v>5900</v>
      </c>
      <c r="Z9" s="1073"/>
      <c r="AA9" s="1074"/>
      <c r="AB9" s="1074"/>
      <c r="AC9" s="1074"/>
      <c r="AD9" s="1074"/>
      <c r="AE9" s="1074"/>
      <c r="AF9" s="1074"/>
      <c r="AG9" s="1074"/>
      <c r="AH9" s="1074">
        <v>3000</v>
      </c>
      <c r="AI9" s="1074"/>
      <c r="AJ9" s="1074"/>
      <c r="AK9" s="1074">
        <v>3000</v>
      </c>
      <c r="AL9" s="1073"/>
    </row>
    <row r="10" spans="1:38">
      <c r="A10" s="696" t="s">
        <v>184</v>
      </c>
      <c r="B10" s="707">
        <f t="shared" ref="B10:AD10" si="3">SUM(B11:B17)</f>
        <v>0</v>
      </c>
      <c r="C10" s="684">
        <f t="shared" si="3"/>
        <v>10620</v>
      </c>
      <c r="D10" s="684">
        <f t="shared" si="3"/>
        <v>500</v>
      </c>
      <c r="E10" s="684">
        <f t="shared" si="3"/>
        <v>4900</v>
      </c>
      <c r="F10" s="684">
        <f t="shared" si="3"/>
        <v>15350</v>
      </c>
      <c r="G10" s="684">
        <f t="shared" si="3"/>
        <v>3500</v>
      </c>
      <c r="H10" s="684">
        <f t="shared" si="3"/>
        <v>7700</v>
      </c>
      <c r="I10" s="684">
        <f t="shared" si="3"/>
        <v>0</v>
      </c>
      <c r="J10" s="684">
        <f t="shared" si="3"/>
        <v>500</v>
      </c>
      <c r="K10" s="684">
        <f t="shared" si="3"/>
        <v>5000</v>
      </c>
      <c r="L10" s="684">
        <f t="shared" si="3"/>
        <v>13000</v>
      </c>
      <c r="M10" s="684">
        <f t="shared" si="3"/>
        <v>45250</v>
      </c>
      <c r="N10" s="707">
        <f t="shared" si="3"/>
        <v>0</v>
      </c>
      <c r="O10" s="684">
        <f t="shared" si="3"/>
        <v>0</v>
      </c>
      <c r="P10" s="684">
        <f t="shared" si="3"/>
        <v>6133</v>
      </c>
      <c r="Q10" s="684">
        <f t="shared" si="3"/>
        <v>3087</v>
      </c>
      <c r="R10" s="684">
        <f t="shared" si="3"/>
        <v>1000</v>
      </c>
      <c r="S10" s="684">
        <f t="shared" si="3"/>
        <v>10000</v>
      </c>
      <c r="T10" s="684">
        <f t="shared" si="3"/>
        <v>1000</v>
      </c>
      <c r="U10" s="684">
        <f t="shared" si="3"/>
        <v>3000</v>
      </c>
      <c r="V10" s="684">
        <f t="shared" si="3"/>
        <v>0</v>
      </c>
      <c r="W10" s="684">
        <f t="shared" si="3"/>
        <v>1000</v>
      </c>
      <c r="X10" s="684">
        <f t="shared" si="3"/>
        <v>3500</v>
      </c>
      <c r="Y10" s="684">
        <f t="shared" si="3"/>
        <v>42300</v>
      </c>
      <c r="Z10" s="1072">
        <f t="shared" si="3"/>
        <v>0</v>
      </c>
      <c r="AA10" s="1072">
        <f t="shared" si="3"/>
        <v>12000</v>
      </c>
      <c r="AB10" s="1072">
        <f t="shared" si="3"/>
        <v>2000</v>
      </c>
      <c r="AC10" s="1072">
        <f t="shared" si="3"/>
        <v>30000</v>
      </c>
      <c r="AD10" s="1072">
        <f t="shared" si="3"/>
        <v>25000</v>
      </c>
      <c r="AE10" s="1072">
        <f t="shared" ref="AE10:AL10" si="4">SUM(AE11:AE17)</f>
        <v>40000</v>
      </c>
      <c r="AF10" s="1072">
        <f t="shared" si="4"/>
        <v>37000</v>
      </c>
      <c r="AG10" s="1072">
        <f t="shared" si="4"/>
        <v>31000</v>
      </c>
      <c r="AH10" s="1072">
        <f t="shared" si="4"/>
        <v>47000</v>
      </c>
      <c r="AI10" s="1072">
        <f t="shared" si="4"/>
        <v>0</v>
      </c>
      <c r="AJ10" s="1072">
        <f t="shared" si="4"/>
        <v>38500</v>
      </c>
      <c r="AK10" s="1072">
        <f t="shared" si="4"/>
        <v>100640</v>
      </c>
      <c r="AL10" s="1072">
        <f t="shared" si="4"/>
        <v>20000</v>
      </c>
    </row>
    <row r="11" spans="1:38">
      <c r="A11" s="703" t="s">
        <v>189</v>
      </c>
      <c r="B11" s="706"/>
      <c r="C11" s="685">
        <v>8920</v>
      </c>
      <c r="D11" s="685"/>
      <c r="E11" s="685">
        <v>3900</v>
      </c>
      <c r="F11" s="685">
        <v>13350</v>
      </c>
      <c r="G11" s="685"/>
      <c r="H11" s="685">
        <v>5000</v>
      </c>
      <c r="I11" s="685"/>
      <c r="J11" s="685"/>
      <c r="K11" s="685">
        <v>5000</v>
      </c>
      <c r="L11" s="685"/>
      <c r="M11" s="685">
        <v>17600</v>
      </c>
      <c r="N11" s="706"/>
      <c r="O11" s="685"/>
      <c r="P11" s="685"/>
      <c r="Q11" s="685"/>
      <c r="R11" s="685"/>
      <c r="S11" s="685"/>
      <c r="T11" s="685"/>
      <c r="U11" s="685">
        <v>3000</v>
      </c>
      <c r="V11" s="685"/>
      <c r="W11" s="685"/>
      <c r="X11" s="685"/>
      <c r="Y11" s="685">
        <v>31800</v>
      </c>
      <c r="Z11" s="1073"/>
      <c r="AA11" s="1074">
        <v>2000</v>
      </c>
      <c r="AB11" s="1074"/>
      <c r="AC11" s="1074"/>
      <c r="AD11" s="1074"/>
      <c r="AE11" s="1074">
        <v>10000</v>
      </c>
      <c r="AF11" s="1074">
        <v>20000</v>
      </c>
      <c r="AG11" s="1074"/>
      <c r="AH11" s="1074">
        <v>22000</v>
      </c>
      <c r="AI11" s="1074"/>
      <c r="AJ11" s="1074">
        <v>37000</v>
      </c>
      <c r="AK11" s="1074">
        <v>30640</v>
      </c>
      <c r="AL11" s="1073">
        <v>10000</v>
      </c>
    </row>
    <row r="12" spans="1:38">
      <c r="A12" s="703" t="s">
        <v>1455</v>
      </c>
      <c r="B12" s="706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706"/>
      <c r="O12" s="685"/>
      <c r="P12" s="685">
        <v>133</v>
      </c>
      <c r="Q12" s="685"/>
      <c r="R12" s="685"/>
      <c r="S12" s="685"/>
      <c r="T12" s="685"/>
      <c r="U12" s="685"/>
      <c r="V12" s="685"/>
      <c r="W12" s="685"/>
      <c r="X12" s="685"/>
      <c r="Y12" s="685"/>
      <c r="Z12" s="1073"/>
      <c r="AA12" s="1074"/>
      <c r="AB12" s="1074"/>
      <c r="AC12" s="1074"/>
      <c r="AD12" s="1074"/>
      <c r="AE12" s="1074"/>
      <c r="AF12" s="1074"/>
      <c r="AG12" s="1074"/>
      <c r="AH12" s="1074"/>
      <c r="AI12" s="1074"/>
      <c r="AJ12" s="1074"/>
      <c r="AK12" s="1074"/>
      <c r="AL12" s="1073"/>
    </row>
    <row r="13" spans="1:38">
      <c r="A13" s="703" t="s">
        <v>188</v>
      </c>
      <c r="B13" s="706"/>
      <c r="C13" s="685"/>
      <c r="D13" s="685"/>
      <c r="E13" s="685"/>
      <c r="F13" s="685"/>
      <c r="G13" s="685"/>
      <c r="H13" s="685"/>
      <c r="I13" s="685"/>
      <c r="J13" s="685"/>
      <c r="K13" s="685"/>
      <c r="L13" s="685">
        <v>2000</v>
      </c>
      <c r="M13" s="685"/>
      <c r="N13" s="706"/>
      <c r="O13" s="685"/>
      <c r="P13" s="685"/>
      <c r="Q13" s="685">
        <v>3087</v>
      </c>
      <c r="R13" s="685"/>
      <c r="S13" s="685"/>
      <c r="T13" s="685"/>
      <c r="U13" s="685"/>
      <c r="V13" s="685"/>
      <c r="W13" s="685"/>
      <c r="X13" s="685"/>
      <c r="Y13" s="685"/>
      <c r="Z13" s="1073"/>
      <c r="AA13" s="1074"/>
      <c r="AB13" s="1074"/>
      <c r="AC13" s="1074">
        <v>10000</v>
      </c>
      <c r="AD13" s="1074"/>
      <c r="AE13" s="1074"/>
      <c r="AF13" s="1074"/>
      <c r="AG13" s="1074"/>
      <c r="AH13" s="1074"/>
      <c r="AI13" s="1074"/>
      <c r="AJ13" s="1074"/>
      <c r="AK13" s="1074"/>
      <c r="AL13" s="1073"/>
    </row>
    <row r="14" spans="1:38">
      <c r="A14" s="703" t="s">
        <v>187</v>
      </c>
      <c r="B14" s="706"/>
      <c r="C14" s="685">
        <v>1700</v>
      </c>
      <c r="D14" s="685">
        <v>500</v>
      </c>
      <c r="E14" s="685">
        <v>500</v>
      </c>
      <c r="F14" s="685">
        <v>2000</v>
      </c>
      <c r="G14" s="685">
        <v>2000</v>
      </c>
      <c r="H14" s="685">
        <v>2000</v>
      </c>
      <c r="I14" s="685"/>
      <c r="J14" s="685">
        <v>500</v>
      </c>
      <c r="K14" s="685"/>
      <c r="L14" s="685"/>
      <c r="M14" s="685">
        <v>650</v>
      </c>
      <c r="N14" s="706"/>
      <c r="O14" s="685"/>
      <c r="P14" s="685">
        <v>2000</v>
      </c>
      <c r="Q14" s="685"/>
      <c r="R14" s="685"/>
      <c r="S14" s="685">
        <v>8000</v>
      </c>
      <c r="T14" s="685">
        <v>1000</v>
      </c>
      <c r="U14" s="685"/>
      <c r="V14" s="685"/>
      <c r="W14" s="685">
        <v>1000</v>
      </c>
      <c r="X14" s="685">
        <v>2500</v>
      </c>
      <c r="Y14" s="685">
        <v>10500</v>
      </c>
      <c r="Z14" s="1073"/>
      <c r="AA14" s="1074">
        <v>10000</v>
      </c>
      <c r="AB14" s="1074"/>
      <c r="AC14" s="1074">
        <v>20000</v>
      </c>
      <c r="AD14" s="1074">
        <v>25000</v>
      </c>
      <c r="AE14" s="1074">
        <v>30000</v>
      </c>
      <c r="AF14" s="1074">
        <v>15000</v>
      </c>
      <c r="AG14" s="1074">
        <v>20000</v>
      </c>
      <c r="AH14" s="1074">
        <v>25000</v>
      </c>
      <c r="AI14" s="1074"/>
      <c r="AJ14" s="1074">
        <v>500</v>
      </c>
      <c r="AK14" s="1074">
        <v>70000</v>
      </c>
      <c r="AL14" s="1073"/>
    </row>
    <row r="15" spans="1:38">
      <c r="A15" s="703" t="s">
        <v>186</v>
      </c>
      <c r="B15" s="706"/>
      <c r="C15" s="685"/>
      <c r="D15" s="685"/>
      <c r="E15" s="685">
        <v>500</v>
      </c>
      <c r="F15" s="685"/>
      <c r="G15" s="685"/>
      <c r="H15" s="685">
        <v>500</v>
      </c>
      <c r="I15" s="685"/>
      <c r="J15" s="685"/>
      <c r="K15" s="685"/>
      <c r="L15" s="685"/>
      <c r="M15" s="685">
        <v>7000</v>
      </c>
      <c r="N15" s="706"/>
      <c r="O15" s="685"/>
      <c r="P15" s="685">
        <v>4000</v>
      </c>
      <c r="Q15" s="685"/>
      <c r="R15" s="685"/>
      <c r="S15" s="685"/>
      <c r="T15" s="685"/>
      <c r="U15" s="685"/>
      <c r="V15" s="685"/>
      <c r="W15" s="685"/>
      <c r="X15" s="685"/>
      <c r="Y15" s="685"/>
      <c r="Z15" s="1073"/>
      <c r="AA15" s="1074"/>
      <c r="AB15" s="1074">
        <v>2000</v>
      </c>
      <c r="AC15" s="1074"/>
      <c r="AD15" s="1074"/>
      <c r="AE15" s="1074"/>
      <c r="AF15" s="1074"/>
      <c r="AG15" s="1074">
        <v>11000</v>
      </c>
      <c r="AH15" s="1074"/>
      <c r="AI15" s="1074"/>
      <c r="AJ15" s="1074">
        <v>1000</v>
      </c>
      <c r="AK15" s="1074"/>
      <c r="AL15" s="1073">
        <v>10000</v>
      </c>
    </row>
    <row r="16" spans="1:38">
      <c r="A16" s="703" t="s">
        <v>1594</v>
      </c>
      <c r="B16" s="706"/>
      <c r="C16" s="685"/>
      <c r="D16" s="685"/>
      <c r="E16" s="685"/>
      <c r="F16" s="685"/>
      <c r="G16" s="685">
        <v>1500</v>
      </c>
      <c r="H16" s="685">
        <v>200</v>
      </c>
      <c r="I16" s="685"/>
      <c r="J16" s="685"/>
      <c r="K16" s="685"/>
      <c r="L16" s="685"/>
      <c r="M16" s="685"/>
      <c r="N16" s="706"/>
      <c r="O16" s="685"/>
      <c r="P16" s="685"/>
      <c r="Q16" s="685"/>
      <c r="R16" s="685"/>
      <c r="S16" s="685">
        <v>2000</v>
      </c>
      <c r="T16" s="685"/>
      <c r="U16" s="685"/>
      <c r="V16" s="685"/>
      <c r="W16" s="685"/>
      <c r="X16" s="685">
        <v>1000</v>
      </c>
      <c r="Y16" s="685"/>
      <c r="Z16" s="1073"/>
      <c r="AA16" s="1074"/>
      <c r="AB16" s="1074"/>
      <c r="AC16" s="1074"/>
      <c r="AD16" s="1074"/>
      <c r="AE16" s="1074"/>
      <c r="AF16" s="1074"/>
      <c r="AG16" s="1074"/>
      <c r="AH16" s="1074"/>
      <c r="AI16" s="1074"/>
      <c r="AJ16" s="1074"/>
      <c r="AK16" s="1074"/>
      <c r="AL16" s="1073"/>
    </row>
    <row r="17" spans="1:38">
      <c r="A17" s="703" t="s">
        <v>183</v>
      </c>
      <c r="B17" s="706"/>
      <c r="C17" s="685"/>
      <c r="D17" s="685"/>
      <c r="E17" s="685"/>
      <c r="F17" s="685"/>
      <c r="G17" s="685"/>
      <c r="H17" s="685"/>
      <c r="I17" s="685"/>
      <c r="J17" s="685"/>
      <c r="K17" s="685"/>
      <c r="L17" s="685">
        <v>11000</v>
      </c>
      <c r="M17" s="685">
        <v>20000</v>
      </c>
      <c r="N17" s="706"/>
      <c r="O17" s="685"/>
      <c r="P17" s="685"/>
      <c r="Q17" s="685"/>
      <c r="R17" s="685">
        <v>1000</v>
      </c>
      <c r="S17" s="685"/>
      <c r="T17" s="685"/>
      <c r="U17" s="685"/>
      <c r="V17" s="685"/>
      <c r="W17" s="685"/>
      <c r="X17" s="685"/>
      <c r="Y17" s="685"/>
      <c r="Z17" s="1073"/>
      <c r="AA17" s="1074"/>
      <c r="AB17" s="1074"/>
      <c r="AC17" s="1074"/>
      <c r="AD17" s="1074"/>
      <c r="AE17" s="1074"/>
      <c r="AF17" s="1074">
        <v>2000</v>
      </c>
      <c r="AG17" s="1074"/>
      <c r="AH17" s="1074"/>
      <c r="AI17" s="1074"/>
      <c r="AJ17" s="1074"/>
      <c r="AK17" s="1074"/>
      <c r="AL17" s="1073"/>
    </row>
    <row r="18" spans="1:38">
      <c r="A18" s="696" t="s">
        <v>48</v>
      </c>
      <c r="B18" s="707">
        <f t="shared" ref="B18:AD18" si="5">B2+B8+B10</f>
        <v>0</v>
      </c>
      <c r="C18" s="684">
        <f t="shared" si="5"/>
        <v>10620</v>
      </c>
      <c r="D18" s="684">
        <f t="shared" si="5"/>
        <v>5500</v>
      </c>
      <c r="E18" s="684">
        <f t="shared" si="5"/>
        <v>42900</v>
      </c>
      <c r="F18" s="684">
        <f t="shared" si="5"/>
        <v>15350</v>
      </c>
      <c r="G18" s="684">
        <f t="shared" si="5"/>
        <v>95801</v>
      </c>
      <c r="H18" s="684">
        <f t="shared" si="5"/>
        <v>120961</v>
      </c>
      <c r="I18" s="684">
        <f t="shared" si="5"/>
        <v>53000</v>
      </c>
      <c r="J18" s="684">
        <f t="shared" si="5"/>
        <v>500</v>
      </c>
      <c r="K18" s="684">
        <f t="shared" si="5"/>
        <v>11030</v>
      </c>
      <c r="L18" s="684">
        <f t="shared" si="5"/>
        <v>27291</v>
      </c>
      <c r="M18" s="684">
        <f t="shared" si="5"/>
        <v>122567</v>
      </c>
      <c r="N18" s="707">
        <f t="shared" si="5"/>
        <v>0</v>
      </c>
      <c r="O18" s="684">
        <f t="shared" si="5"/>
        <v>4000</v>
      </c>
      <c r="P18" s="684">
        <f t="shared" si="5"/>
        <v>133875</v>
      </c>
      <c r="Q18" s="684">
        <f t="shared" si="5"/>
        <v>18087</v>
      </c>
      <c r="R18" s="684">
        <f t="shared" si="5"/>
        <v>1000</v>
      </c>
      <c r="S18" s="684">
        <f t="shared" si="5"/>
        <v>45000</v>
      </c>
      <c r="T18" s="684">
        <f t="shared" si="5"/>
        <v>237579</v>
      </c>
      <c r="U18" s="684">
        <f t="shared" si="5"/>
        <v>105421</v>
      </c>
      <c r="V18" s="684">
        <f t="shared" si="5"/>
        <v>147000</v>
      </c>
      <c r="W18" s="684">
        <f t="shared" si="5"/>
        <v>59000</v>
      </c>
      <c r="X18" s="684">
        <f t="shared" si="5"/>
        <v>97600</v>
      </c>
      <c r="Y18" s="684">
        <f t="shared" si="5"/>
        <v>158200</v>
      </c>
      <c r="Z18" s="1072">
        <f t="shared" si="5"/>
        <v>20000</v>
      </c>
      <c r="AA18" s="1072">
        <f t="shared" si="5"/>
        <v>62000</v>
      </c>
      <c r="AB18" s="1072">
        <f t="shared" si="5"/>
        <v>111500</v>
      </c>
      <c r="AC18" s="1072">
        <f t="shared" si="5"/>
        <v>355750</v>
      </c>
      <c r="AD18" s="1072">
        <f t="shared" si="5"/>
        <v>178525.5</v>
      </c>
      <c r="AE18" s="1072">
        <f t="shared" ref="AE18:AL18" si="6">AE2+AE8+AE10</f>
        <v>269575</v>
      </c>
      <c r="AF18" s="1072">
        <f t="shared" si="6"/>
        <v>90499</v>
      </c>
      <c r="AG18" s="1072">
        <f t="shared" si="6"/>
        <v>89529</v>
      </c>
      <c r="AH18" s="1072">
        <f t="shared" si="6"/>
        <v>270688</v>
      </c>
      <c r="AI18" s="1072">
        <f t="shared" si="6"/>
        <v>208031</v>
      </c>
      <c r="AJ18" s="1072">
        <f t="shared" si="6"/>
        <v>196981</v>
      </c>
      <c r="AK18" s="1072">
        <f t="shared" si="6"/>
        <v>349300</v>
      </c>
      <c r="AL18" s="1072">
        <f t="shared" si="6"/>
        <v>120000</v>
      </c>
    </row>
    <row r="19" spans="1:38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075"/>
      <c r="AA19" s="1075"/>
      <c r="AB19" s="1075"/>
      <c r="AC19" s="1075"/>
      <c r="AD19" s="1075"/>
      <c r="AE19" s="1075"/>
      <c r="AF19" s="1075"/>
      <c r="AG19" s="1075"/>
      <c r="AH19" s="1075"/>
      <c r="AI19" s="1075"/>
      <c r="AJ19" s="1075"/>
      <c r="AK19" s="1075"/>
      <c r="AL19" s="1075"/>
    </row>
    <row r="20" spans="1:38">
      <c r="Z20" s="1075"/>
      <c r="AA20" s="1075"/>
      <c r="AB20" s="1075"/>
      <c r="AC20" s="1075"/>
      <c r="AD20" s="1075"/>
      <c r="AE20" s="1075"/>
      <c r="AF20" s="1075"/>
      <c r="AG20" s="1075"/>
      <c r="AH20" s="1075"/>
      <c r="AI20" s="1075"/>
      <c r="AJ20" s="1075"/>
      <c r="AK20" s="1075"/>
      <c r="AL20" s="1075"/>
    </row>
    <row r="21" spans="1:38" s="1118" customFormat="1" ht="33.75" customHeight="1">
      <c r="A21" s="1117" t="s">
        <v>2019</v>
      </c>
      <c r="B21" s="690" t="s">
        <v>259</v>
      </c>
      <c r="C21" s="690" t="s">
        <v>260</v>
      </c>
      <c r="D21" s="690" t="s">
        <v>261</v>
      </c>
      <c r="E21" s="690" t="s">
        <v>262</v>
      </c>
      <c r="F21" s="690" t="s">
        <v>263</v>
      </c>
      <c r="G21" s="690" t="s">
        <v>264</v>
      </c>
      <c r="H21" s="690" t="s">
        <v>265</v>
      </c>
      <c r="I21" s="690" t="s">
        <v>266</v>
      </c>
      <c r="J21" s="690" t="s">
        <v>267</v>
      </c>
      <c r="K21" s="690" t="s">
        <v>268</v>
      </c>
      <c r="L21" s="690" t="s">
        <v>269</v>
      </c>
      <c r="M21" s="690" t="s">
        <v>270</v>
      </c>
      <c r="N21" s="690" t="s">
        <v>333</v>
      </c>
      <c r="O21" s="690" t="s">
        <v>1435</v>
      </c>
      <c r="P21" s="690" t="s">
        <v>1477</v>
      </c>
      <c r="Q21" s="690" t="s">
        <v>1498</v>
      </c>
      <c r="R21" s="690" t="s">
        <v>1539</v>
      </c>
      <c r="S21" s="690" t="s">
        <v>1586</v>
      </c>
      <c r="T21" s="690" t="s">
        <v>1633</v>
      </c>
      <c r="U21" s="690" t="s">
        <v>1771</v>
      </c>
      <c r="V21" s="690" t="s">
        <v>1752</v>
      </c>
      <c r="W21" s="690" t="s">
        <v>1806</v>
      </c>
      <c r="X21" s="690" t="s">
        <v>1843</v>
      </c>
      <c r="Y21" s="690" t="s">
        <v>1867</v>
      </c>
      <c r="Z21" s="690" t="s">
        <v>1953</v>
      </c>
      <c r="AA21" s="690" t="s">
        <v>2062</v>
      </c>
      <c r="AB21" s="690" t="s">
        <v>2127</v>
      </c>
      <c r="AC21" s="690" t="s">
        <v>2167</v>
      </c>
      <c r="AD21" s="690" t="s">
        <v>2244</v>
      </c>
      <c r="AE21" s="690" t="s">
        <v>2293</v>
      </c>
      <c r="AF21" s="690" t="s">
        <v>2353</v>
      </c>
      <c r="AG21" s="690" t="s">
        <v>2409</v>
      </c>
      <c r="AH21" s="690" t="s">
        <v>2459</v>
      </c>
      <c r="AI21" s="690" t="s">
        <v>2570</v>
      </c>
      <c r="AJ21" s="690" t="s">
        <v>2637</v>
      </c>
      <c r="AK21" s="690" t="s">
        <v>2898</v>
      </c>
      <c r="AL21" s="690" t="s">
        <v>3056</v>
      </c>
    </row>
    <row r="22" spans="1:38">
      <c r="A22" s="703" t="s">
        <v>190</v>
      </c>
      <c r="B22" s="708">
        <f t="shared" ref="B22:Y22" si="7">B2</f>
        <v>0</v>
      </c>
      <c r="C22" s="685">
        <f t="shared" si="7"/>
        <v>0</v>
      </c>
      <c r="D22" s="685">
        <f t="shared" si="7"/>
        <v>5000</v>
      </c>
      <c r="E22" s="685">
        <f t="shared" si="7"/>
        <v>38000</v>
      </c>
      <c r="F22" s="685">
        <f t="shared" si="7"/>
        <v>0</v>
      </c>
      <c r="G22" s="685">
        <f t="shared" si="7"/>
        <v>92301</v>
      </c>
      <c r="H22" s="685">
        <f t="shared" si="7"/>
        <v>113261</v>
      </c>
      <c r="I22" s="685">
        <f t="shared" si="7"/>
        <v>53000</v>
      </c>
      <c r="J22" s="685">
        <f t="shared" si="7"/>
        <v>0</v>
      </c>
      <c r="K22" s="685">
        <f t="shared" si="7"/>
        <v>6030</v>
      </c>
      <c r="L22" s="685">
        <f t="shared" si="7"/>
        <v>14291</v>
      </c>
      <c r="M22" s="685">
        <f t="shared" si="7"/>
        <v>77317</v>
      </c>
      <c r="N22" s="708">
        <f t="shared" si="7"/>
        <v>0</v>
      </c>
      <c r="O22" s="685">
        <f t="shared" si="7"/>
        <v>4000</v>
      </c>
      <c r="P22" s="685">
        <f t="shared" si="7"/>
        <v>127742</v>
      </c>
      <c r="Q22" s="685">
        <f t="shared" si="7"/>
        <v>0</v>
      </c>
      <c r="R22" s="685">
        <f t="shared" si="7"/>
        <v>0</v>
      </c>
      <c r="S22" s="685">
        <f t="shared" si="7"/>
        <v>25000</v>
      </c>
      <c r="T22" s="685">
        <f t="shared" si="7"/>
        <v>235079</v>
      </c>
      <c r="U22" s="685">
        <f t="shared" si="7"/>
        <v>99921</v>
      </c>
      <c r="V22" s="685">
        <f t="shared" si="7"/>
        <v>140000</v>
      </c>
      <c r="W22" s="685">
        <f t="shared" si="7"/>
        <v>53000</v>
      </c>
      <c r="X22" s="685">
        <f t="shared" si="7"/>
        <v>87000</v>
      </c>
      <c r="Y22" s="685">
        <f t="shared" si="7"/>
        <v>110000</v>
      </c>
      <c r="Z22" s="1073">
        <v>20000</v>
      </c>
      <c r="AA22" s="1074">
        <v>50000</v>
      </c>
      <c r="AB22" s="1074">
        <v>109500</v>
      </c>
      <c r="AC22" s="1074">
        <v>325750</v>
      </c>
      <c r="AD22" s="1074">
        <v>153525.5</v>
      </c>
      <c r="AE22" s="1074">
        <v>229575</v>
      </c>
      <c r="AF22" s="1074">
        <v>53499</v>
      </c>
      <c r="AG22" s="1074">
        <v>58529</v>
      </c>
      <c r="AH22" s="1074">
        <v>220688</v>
      </c>
      <c r="AI22" s="1074">
        <v>208031</v>
      </c>
      <c r="AJ22" s="1074">
        <v>158481</v>
      </c>
      <c r="AK22" s="1074">
        <v>245660</v>
      </c>
      <c r="AL22" s="1073">
        <v>100000</v>
      </c>
    </row>
    <row r="23" spans="1:38">
      <c r="A23" s="703" t="s">
        <v>194</v>
      </c>
      <c r="B23" s="708">
        <f t="shared" ref="B23:Y23" si="8">B8</f>
        <v>0</v>
      </c>
      <c r="C23" s="685">
        <f t="shared" si="8"/>
        <v>0</v>
      </c>
      <c r="D23" s="685">
        <f t="shared" si="8"/>
        <v>0</v>
      </c>
      <c r="E23" s="685">
        <f t="shared" si="8"/>
        <v>0</v>
      </c>
      <c r="F23" s="685">
        <f t="shared" si="8"/>
        <v>0</v>
      </c>
      <c r="G23" s="685">
        <f t="shared" si="8"/>
        <v>0</v>
      </c>
      <c r="H23" s="685">
        <f t="shared" si="8"/>
        <v>0</v>
      </c>
      <c r="I23" s="685">
        <f t="shared" si="8"/>
        <v>0</v>
      </c>
      <c r="J23" s="685">
        <f t="shared" si="8"/>
        <v>0</v>
      </c>
      <c r="K23" s="685">
        <f t="shared" si="8"/>
        <v>0</v>
      </c>
      <c r="L23" s="685">
        <f t="shared" si="8"/>
        <v>0</v>
      </c>
      <c r="M23" s="685">
        <f t="shared" si="8"/>
        <v>0</v>
      </c>
      <c r="N23" s="708">
        <f t="shared" si="8"/>
        <v>0</v>
      </c>
      <c r="O23" s="685">
        <f t="shared" si="8"/>
        <v>0</v>
      </c>
      <c r="P23" s="685">
        <f t="shared" si="8"/>
        <v>0</v>
      </c>
      <c r="Q23" s="685">
        <f t="shared" si="8"/>
        <v>15000</v>
      </c>
      <c r="R23" s="685">
        <f t="shared" si="8"/>
        <v>0</v>
      </c>
      <c r="S23" s="685">
        <f t="shared" si="8"/>
        <v>10000</v>
      </c>
      <c r="T23" s="685">
        <f t="shared" si="8"/>
        <v>1500</v>
      </c>
      <c r="U23" s="685">
        <f t="shared" si="8"/>
        <v>2500</v>
      </c>
      <c r="V23" s="685">
        <f t="shared" si="8"/>
        <v>7000</v>
      </c>
      <c r="W23" s="685">
        <f t="shared" si="8"/>
        <v>5000</v>
      </c>
      <c r="X23" s="685">
        <f t="shared" si="8"/>
        <v>7100</v>
      </c>
      <c r="Y23" s="685">
        <f t="shared" si="8"/>
        <v>5900</v>
      </c>
      <c r="Z23" s="1073"/>
      <c r="AA23" s="1074"/>
      <c r="AB23" s="1074"/>
      <c r="AC23" s="1074"/>
      <c r="AD23" s="1074"/>
      <c r="AE23" s="1074"/>
      <c r="AF23" s="1074"/>
      <c r="AG23" s="1074"/>
      <c r="AH23" s="1074">
        <v>3000</v>
      </c>
      <c r="AI23" s="1074"/>
      <c r="AJ23" s="1074"/>
      <c r="AK23" s="1074">
        <v>3000</v>
      </c>
      <c r="AL23" s="1073"/>
    </row>
    <row r="24" spans="1:38">
      <c r="A24" s="703" t="s">
        <v>193</v>
      </c>
      <c r="B24" s="708">
        <f t="shared" ref="B24:Y24" si="9">B10</f>
        <v>0</v>
      </c>
      <c r="C24" s="685">
        <f t="shared" si="9"/>
        <v>10620</v>
      </c>
      <c r="D24" s="685">
        <f t="shared" si="9"/>
        <v>500</v>
      </c>
      <c r="E24" s="685">
        <f t="shared" si="9"/>
        <v>4900</v>
      </c>
      <c r="F24" s="685">
        <f t="shared" si="9"/>
        <v>15350</v>
      </c>
      <c r="G24" s="685">
        <f t="shared" si="9"/>
        <v>3500</v>
      </c>
      <c r="H24" s="685">
        <f t="shared" si="9"/>
        <v>7700</v>
      </c>
      <c r="I24" s="685">
        <f t="shared" si="9"/>
        <v>0</v>
      </c>
      <c r="J24" s="685">
        <f t="shared" si="9"/>
        <v>500</v>
      </c>
      <c r="K24" s="685">
        <f t="shared" si="9"/>
        <v>5000</v>
      </c>
      <c r="L24" s="685">
        <f t="shared" si="9"/>
        <v>13000</v>
      </c>
      <c r="M24" s="685">
        <f t="shared" si="9"/>
        <v>45250</v>
      </c>
      <c r="N24" s="708">
        <f t="shared" si="9"/>
        <v>0</v>
      </c>
      <c r="O24" s="685">
        <f t="shared" si="9"/>
        <v>0</v>
      </c>
      <c r="P24" s="685">
        <f t="shared" si="9"/>
        <v>6133</v>
      </c>
      <c r="Q24" s="685">
        <f t="shared" si="9"/>
        <v>3087</v>
      </c>
      <c r="R24" s="685">
        <f t="shared" si="9"/>
        <v>1000</v>
      </c>
      <c r="S24" s="685">
        <f t="shared" si="9"/>
        <v>10000</v>
      </c>
      <c r="T24" s="685">
        <f t="shared" si="9"/>
        <v>1000</v>
      </c>
      <c r="U24" s="685">
        <f t="shared" si="9"/>
        <v>3000</v>
      </c>
      <c r="V24" s="685">
        <f t="shared" si="9"/>
        <v>0</v>
      </c>
      <c r="W24" s="685">
        <f t="shared" si="9"/>
        <v>1000</v>
      </c>
      <c r="X24" s="685">
        <f t="shared" si="9"/>
        <v>3500</v>
      </c>
      <c r="Y24" s="685">
        <f t="shared" si="9"/>
        <v>42300</v>
      </c>
      <c r="Z24" s="1073"/>
      <c r="AA24" s="1074">
        <v>12000</v>
      </c>
      <c r="AB24" s="1074">
        <v>2000</v>
      </c>
      <c r="AC24" s="1074">
        <v>30000</v>
      </c>
      <c r="AD24" s="1074">
        <v>25000</v>
      </c>
      <c r="AE24" s="1074">
        <v>40000</v>
      </c>
      <c r="AF24" s="1074">
        <v>37000</v>
      </c>
      <c r="AG24" s="1074">
        <v>31000</v>
      </c>
      <c r="AH24" s="1074">
        <v>47000</v>
      </c>
      <c r="AI24" s="1074"/>
      <c r="AJ24" s="1074">
        <v>38500</v>
      </c>
      <c r="AK24" s="1074">
        <v>100640</v>
      </c>
      <c r="AL24" s="1073">
        <v>20000</v>
      </c>
    </row>
    <row r="25" spans="1:38">
      <c r="A25" s="696" t="s">
        <v>48</v>
      </c>
      <c r="B25" s="709">
        <f t="shared" ref="B25:X25" si="10">SUM(B22:B24)</f>
        <v>0</v>
      </c>
      <c r="C25" s="684">
        <f t="shared" si="10"/>
        <v>10620</v>
      </c>
      <c r="D25" s="684">
        <f t="shared" si="10"/>
        <v>5500</v>
      </c>
      <c r="E25" s="684">
        <f t="shared" si="10"/>
        <v>42900</v>
      </c>
      <c r="F25" s="684">
        <f t="shared" si="10"/>
        <v>15350</v>
      </c>
      <c r="G25" s="684">
        <f t="shared" si="10"/>
        <v>95801</v>
      </c>
      <c r="H25" s="684">
        <f t="shared" si="10"/>
        <v>120961</v>
      </c>
      <c r="I25" s="684">
        <f t="shared" si="10"/>
        <v>53000</v>
      </c>
      <c r="J25" s="684">
        <f t="shared" si="10"/>
        <v>500</v>
      </c>
      <c r="K25" s="684">
        <f t="shared" si="10"/>
        <v>11030</v>
      </c>
      <c r="L25" s="684">
        <f t="shared" si="10"/>
        <v>27291</v>
      </c>
      <c r="M25" s="684">
        <f t="shared" si="10"/>
        <v>122567</v>
      </c>
      <c r="N25" s="709">
        <f t="shared" si="10"/>
        <v>0</v>
      </c>
      <c r="O25" s="684">
        <f t="shared" si="10"/>
        <v>4000</v>
      </c>
      <c r="P25" s="684">
        <f t="shared" si="10"/>
        <v>133875</v>
      </c>
      <c r="Q25" s="684">
        <f t="shared" si="10"/>
        <v>18087</v>
      </c>
      <c r="R25" s="684">
        <f t="shared" si="10"/>
        <v>1000</v>
      </c>
      <c r="S25" s="684">
        <f t="shared" si="10"/>
        <v>45000</v>
      </c>
      <c r="T25" s="684">
        <f t="shared" si="10"/>
        <v>237579</v>
      </c>
      <c r="U25" s="684">
        <f t="shared" si="10"/>
        <v>105421</v>
      </c>
      <c r="V25" s="684">
        <f t="shared" si="10"/>
        <v>147000</v>
      </c>
      <c r="W25" s="684">
        <f t="shared" si="10"/>
        <v>59000</v>
      </c>
      <c r="X25" s="684">
        <f t="shared" si="10"/>
        <v>97600</v>
      </c>
      <c r="Y25" s="684">
        <f t="shared" ref="Y25:AD25" si="11">SUM(Y22:Y24)</f>
        <v>158200</v>
      </c>
      <c r="Z25" s="1072">
        <f t="shared" si="11"/>
        <v>20000</v>
      </c>
      <c r="AA25" s="1072">
        <f t="shared" si="11"/>
        <v>62000</v>
      </c>
      <c r="AB25" s="1072">
        <f t="shared" si="11"/>
        <v>111500</v>
      </c>
      <c r="AC25" s="1072">
        <f t="shared" si="11"/>
        <v>355750</v>
      </c>
      <c r="AD25" s="1072">
        <f t="shared" si="11"/>
        <v>178525.5</v>
      </c>
      <c r="AE25" s="1072">
        <f t="shared" ref="AE25:AL25" si="12">SUM(AE22:AE24)</f>
        <v>269575</v>
      </c>
      <c r="AF25" s="1072">
        <f t="shared" si="12"/>
        <v>90499</v>
      </c>
      <c r="AG25" s="1072">
        <f t="shared" si="12"/>
        <v>89529</v>
      </c>
      <c r="AH25" s="1072">
        <f t="shared" si="12"/>
        <v>270688</v>
      </c>
      <c r="AI25" s="1072">
        <f t="shared" si="12"/>
        <v>208031</v>
      </c>
      <c r="AJ25" s="1072">
        <f t="shared" si="12"/>
        <v>196981</v>
      </c>
      <c r="AK25" s="1072">
        <f t="shared" si="12"/>
        <v>349300</v>
      </c>
      <c r="AL25" s="1072">
        <f t="shared" si="12"/>
        <v>120000</v>
      </c>
    </row>
    <row r="47" spans="1:38" ht="33.75" customHeight="1">
      <c r="A47" s="695" t="s">
        <v>2020</v>
      </c>
      <c r="B47" s="690" t="s">
        <v>259</v>
      </c>
      <c r="C47" s="690" t="s">
        <v>260</v>
      </c>
      <c r="D47" s="690" t="s">
        <v>261</v>
      </c>
      <c r="E47" s="690" t="s">
        <v>262</v>
      </c>
      <c r="F47" s="690" t="s">
        <v>263</v>
      </c>
      <c r="G47" s="690" t="s">
        <v>264</v>
      </c>
      <c r="H47" s="690" t="s">
        <v>265</v>
      </c>
      <c r="I47" s="690" t="s">
        <v>266</v>
      </c>
      <c r="J47" s="690" t="s">
        <v>267</v>
      </c>
      <c r="K47" s="690" t="s">
        <v>268</v>
      </c>
      <c r="L47" s="690" t="s">
        <v>269</v>
      </c>
      <c r="M47" s="690" t="s">
        <v>270</v>
      </c>
      <c r="N47" s="690" t="s">
        <v>333</v>
      </c>
      <c r="O47" s="690" t="s">
        <v>1435</v>
      </c>
      <c r="P47" s="690" t="s">
        <v>1477</v>
      </c>
      <c r="Q47" s="690" t="s">
        <v>1498</v>
      </c>
      <c r="R47" s="690" t="s">
        <v>1539</v>
      </c>
      <c r="S47" s="690" t="s">
        <v>1586</v>
      </c>
      <c r="T47" s="690" t="s">
        <v>1633</v>
      </c>
      <c r="U47" s="690" t="s">
        <v>1771</v>
      </c>
      <c r="V47" s="690" t="s">
        <v>1752</v>
      </c>
      <c r="W47" s="690" t="s">
        <v>1806</v>
      </c>
      <c r="X47" s="690" t="s">
        <v>1843</v>
      </c>
      <c r="Y47" s="690" t="s">
        <v>1867</v>
      </c>
      <c r="Z47" s="690" t="s">
        <v>1953</v>
      </c>
      <c r="AA47" s="690" t="s">
        <v>2062</v>
      </c>
      <c r="AB47" s="690" t="s">
        <v>2127</v>
      </c>
      <c r="AC47" s="690" t="s">
        <v>2167</v>
      </c>
      <c r="AD47" s="690" t="s">
        <v>2244</v>
      </c>
      <c r="AE47" s="690" t="s">
        <v>2293</v>
      </c>
      <c r="AF47" s="690" t="s">
        <v>2353</v>
      </c>
      <c r="AG47" s="690" t="s">
        <v>2409</v>
      </c>
      <c r="AH47" s="690" t="s">
        <v>2459</v>
      </c>
      <c r="AI47" s="690" t="s">
        <v>2570</v>
      </c>
      <c r="AJ47" s="690" t="s">
        <v>2637</v>
      </c>
      <c r="AK47" s="690" t="s">
        <v>2898</v>
      </c>
      <c r="AL47" s="690" t="s">
        <v>3056</v>
      </c>
    </row>
    <row r="48" spans="1:38" s="1075" customFormat="1">
      <c r="A48" s="1188" t="s">
        <v>191</v>
      </c>
      <c r="B48" s="1073">
        <v>0</v>
      </c>
      <c r="C48" s="1074"/>
      <c r="D48" s="1074">
        <v>5000</v>
      </c>
      <c r="E48" s="1074">
        <v>38000</v>
      </c>
      <c r="F48" s="1074"/>
      <c r="G48" s="1074">
        <v>92301</v>
      </c>
      <c r="H48" s="1074">
        <v>113261</v>
      </c>
      <c r="I48" s="1074">
        <v>53000</v>
      </c>
      <c r="J48" s="1074"/>
      <c r="K48" s="1074">
        <v>6030</v>
      </c>
      <c r="L48" s="1074">
        <v>14291</v>
      </c>
      <c r="M48" s="1074">
        <v>16317</v>
      </c>
      <c r="N48" s="1073"/>
      <c r="O48" s="1074"/>
      <c r="P48" s="1074">
        <v>127742</v>
      </c>
      <c r="Q48" s="1074"/>
      <c r="R48" s="1074"/>
      <c r="S48" s="1074"/>
      <c r="T48" s="1074">
        <v>160000</v>
      </c>
      <c r="U48" s="1074">
        <v>50000</v>
      </c>
      <c r="V48" s="1074">
        <v>100000</v>
      </c>
      <c r="W48" s="1074"/>
      <c r="X48" s="1074">
        <v>40000</v>
      </c>
      <c r="Y48" s="1074"/>
      <c r="Z48" s="1073">
        <v>20000</v>
      </c>
      <c r="AA48" s="1074">
        <v>50000</v>
      </c>
      <c r="AB48" s="1074"/>
      <c r="AC48" s="1074"/>
      <c r="AD48" s="1074"/>
      <c r="AE48" s="1074">
        <v>100000</v>
      </c>
      <c r="AF48" s="1074">
        <v>20000</v>
      </c>
      <c r="AG48" s="1074">
        <v>15000</v>
      </c>
      <c r="AH48" s="1074">
        <v>92000</v>
      </c>
      <c r="AI48" s="1074">
        <v>90000</v>
      </c>
      <c r="AJ48" s="1074">
        <v>50000</v>
      </c>
      <c r="AK48" s="1074"/>
      <c r="AL48" s="1073">
        <v>100000</v>
      </c>
    </row>
    <row r="49" spans="1:38" s="1075" customFormat="1">
      <c r="A49" s="1188" t="s">
        <v>189</v>
      </c>
      <c r="B49" s="1073">
        <v>0</v>
      </c>
      <c r="C49" s="1074">
        <v>8920</v>
      </c>
      <c r="D49" s="1074"/>
      <c r="E49" s="1074">
        <v>3900</v>
      </c>
      <c r="F49" s="1074">
        <v>13350</v>
      </c>
      <c r="G49" s="1074"/>
      <c r="H49" s="1074">
        <v>5000</v>
      </c>
      <c r="I49" s="1074"/>
      <c r="J49" s="1074"/>
      <c r="K49" s="1074">
        <v>5000</v>
      </c>
      <c r="L49" s="1074"/>
      <c r="M49" s="1074">
        <v>17600</v>
      </c>
      <c r="N49" s="1073"/>
      <c r="O49" s="1074"/>
      <c r="P49" s="1074"/>
      <c r="Q49" s="1074"/>
      <c r="R49" s="1074"/>
      <c r="S49" s="1074"/>
      <c r="T49" s="1074"/>
      <c r="U49" s="1074">
        <v>3000</v>
      </c>
      <c r="V49" s="1074"/>
      <c r="W49" s="1074"/>
      <c r="X49" s="1074"/>
      <c r="Y49" s="1074">
        <v>31800</v>
      </c>
      <c r="Z49" s="1073"/>
      <c r="AA49" s="1074">
        <v>2000</v>
      </c>
      <c r="AB49" s="1074"/>
      <c r="AC49" s="1074"/>
      <c r="AD49" s="1074"/>
      <c r="AE49" s="1074">
        <v>10000</v>
      </c>
      <c r="AF49" s="1074">
        <v>20000</v>
      </c>
      <c r="AG49" s="1074"/>
      <c r="AH49" s="1074">
        <v>22000</v>
      </c>
      <c r="AI49" s="1074"/>
      <c r="AJ49" s="1074">
        <v>37000</v>
      </c>
      <c r="AK49" s="1074">
        <v>30640</v>
      </c>
      <c r="AL49" s="1073">
        <v>10000</v>
      </c>
    </row>
    <row r="50" spans="1:38" s="1075" customFormat="1">
      <c r="A50" s="1188" t="s">
        <v>188</v>
      </c>
      <c r="B50" s="1073">
        <v>0</v>
      </c>
      <c r="C50" s="1074"/>
      <c r="D50" s="1074"/>
      <c r="E50" s="1074"/>
      <c r="F50" s="1074"/>
      <c r="G50" s="1074"/>
      <c r="H50" s="1074"/>
      <c r="I50" s="1074"/>
      <c r="J50" s="1074"/>
      <c r="K50" s="1074"/>
      <c r="L50" s="1074">
        <v>2000</v>
      </c>
      <c r="M50" s="1074"/>
      <c r="N50" s="1073"/>
      <c r="O50" s="1074"/>
      <c r="P50" s="1074"/>
      <c r="Q50" s="1074">
        <v>3087</v>
      </c>
      <c r="R50" s="1074"/>
      <c r="S50" s="1074"/>
      <c r="T50" s="1074"/>
      <c r="U50" s="1074"/>
      <c r="V50" s="1074"/>
      <c r="W50" s="1074"/>
      <c r="X50" s="1074"/>
      <c r="Y50" s="1074"/>
      <c r="Z50" s="1073"/>
      <c r="AA50" s="1074"/>
      <c r="AB50" s="1074"/>
      <c r="AC50" s="1074">
        <v>10000</v>
      </c>
      <c r="AD50" s="1074"/>
      <c r="AE50" s="1074"/>
      <c r="AF50" s="1074"/>
      <c r="AG50" s="1074"/>
      <c r="AH50" s="1074"/>
      <c r="AI50" s="1074"/>
      <c r="AJ50" s="1074"/>
      <c r="AK50" s="1074"/>
      <c r="AL50" s="1073"/>
    </row>
    <row r="51" spans="1:38" s="1075" customFormat="1">
      <c r="A51" s="1188" t="s">
        <v>187</v>
      </c>
      <c r="B51" s="1073">
        <v>0</v>
      </c>
      <c r="C51" s="1074">
        <v>1700</v>
      </c>
      <c r="D51" s="1074">
        <v>500</v>
      </c>
      <c r="E51" s="1074">
        <v>500</v>
      </c>
      <c r="F51" s="1074">
        <v>2000</v>
      </c>
      <c r="G51" s="1074">
        <v>2000</v>
      </c>
      <c r="H51" s="1074">
        <v>2000</v>
      </c>
      <c r="I51" s="1074"/>
      <c r="J51" s="1074">
        <v>500</v>
      </c>
      <c r="K51" s="1074"/>
      <c r="L51" s="1074"/>
      <c r="M51" s="1074">
        <v>41650</v>
      </c>
      <c r="N51" s="1073"/>
      <c r="O51" s="1074">
        <v>4000</v>
      </c>
      <c r="P51" s="1074">
        <v>2000</v>
      </c>
      <c r="Q51" s="1074"/>
      <c r="R51" s="1074"/>
      <c r="S51" s="1074">
        <v>33000</v>
      </c>
      <c r="T51" s="1074">
        <v>26000</v>
      </c>
      <c r="U51" s="1074"/>
      <c r="V51" s="1074"/>
      <c r="W51" s="1074">
        <v>1000</v>
      </c>
      <c r="X51" s="1074">
        <v>2500</v>
      </c>
      <c r="Y51" s="1074">
        <v>10500</v>
      </c>
      <c r="Z51" s="1073"/>
      <c r="AA51" s="1074">
        <v>10000</v>
      </c>
      <c r="AB51" s="1074"/>
      <c r="AC51" s="1074">
        <v>20000</v>
      </c>
      <c r="AD51" s="1074">
        <v>25000</v>
      </c>
      <c r="AE51" s="1074">
        <v>30000</v>
      </c>
      <c r="AF51" s="1074">
        <v>30000</v>
      </c>
      <c r="AG51" s="1074">
        <v>20000</v>
      </c>
      <c r="AH51" s="1074">
        <v>25000</v>
      </c>
      <c r="AI51" s="1074">
        <v>6579</v>
      </c>
      <c r="AJ51" s="1074">
        <v>500</v>
      </c>
      <c r="AK51" s="1074">
        <v>92000</v>
      </c>
      <c r="AL51" s="1073"/>
    </row>
    <row r="52" spans="1:38" s="1075" customFormat="1">
      <c r="A52" s="1188" t="s">
        <v>186</v>
      </c>
      <c r="B52" s="1073">
        <v>0</v>
      </c>
      <c r="C52" s="1074"/>
      <c r="D52" s="1074"/>
      <c r="E52" s="1074">
        <v>500</v>
      </c>
      <c r="F52" s="1074"/>
      <c r="G52" s="1074"/>
      <c r="H52" s="1074">
        <v>500</v>
      </c>
      <c r="I52" s="1074"/>
      <c r="J52" s="1074"/>
      <c r="K52" s="1074"/>
      <c r="L52" s="1074"/>
      <c r="M52" s="1074">
        <v>7000</v>
      </c>
      <c r="N52" s="1073"/>
      <c r="O52" s="1074"/>
      <c r="P52" s="1074">
        <v>4000</v>
      </c>
      <c r="Q52" s="1074"/>
      <c r="R52" s="1074"/>
      <c r="S52" s="1074"/>
      <c r="T52" s="1074"/>
      <c r="U52" s="1074"/>
      <c r="V52" s="1074"/>
      <c r="W52" s="1074"/>
      <c r="X52" s="1074"/>
      <c r="Y52" s="1074">
        <v>110000</v>
      </c>
      <c r="Z52" s="1073"/>
      <c r="AA52" s="1074"/>
      <c r="AB52" s="1074">
        <v>111500</v>
      </c>
      <c r="AC52" s="1074">
        <v>325750</v>
      </c>
      <c r="AD52" s="1074">
        <v>153525.5</v>
      </c>
      <c r="AE52" s="1074">
        <v>129575</v>
      </c>
      <c r="AF52" s="1074">
        <v>18499</v>
      </c>
      <c r="AG52" s="1074">
        <v>54529</v>
      </c>
      <c r="AH52" s="1074">
        <v>128688</v>
      </c>
      <c r="AI52" s="1074">
        <v>111452</v>
      </c>
      <c r="AJ52" s="1074">
        <v>109481</v>
      </c>
      <c r="AK52" s="1074">
        <v>173660</v>
      </c>
      <c r="AL52" s="1073">
        <v>10000</v>
      </c>
    </row>
    <row r="53" spans="1:38" s="1075" customFormat="1">
      <c r="A53" s="1188" t="s">
        <v>185</v>
      </c>
      <c r="B53" s="1073">
        <v>0</v>
      </c>
      <c r="C53" s="1074"/>
      <c r="D53" s="1074"/>
      <c r="E53" s="1074"/>
      <c r="F53" s="1074"/>
      <c r="G53" s="1074">
        <v>1500</v>
      </c>
      <c r="H53" s="1074">
        <v>200</v>
      </c>
      <c r="I53" s="1074"/>
      <c r="J53" s="1074"/>
      <c r="K53" s="1074"/>
      <c r="L53" s="1074"/>
      <c r="M53" s="1074">
        <v>20000</v>
      </c>
      <c r="N53" s="1073"/>
      <c r="O53" s="1074"/>
      <c r="P53" s="1074"/>
      <c r="Q53" s="1074">
        <v>15000</v>
      </c>
      <c r="R53" s="1074"/>
      <c r="S53" s="1074">
        <v>12000</v>
      </c>
      <c r="T53" s="1074">
        <v>1500</v>
      </c>
      <c r="U53" s="1074">
        <v>2500</v>
      </c>
      <c r="V53" s="1074">
        <v>7000</v>
      </c>
      <c r="W53" s="1074">
        <v>5000</v>
      </c>
      <c r="X53" s="1074">
        <v>8100</v>
      </c>
      <c r="Y53" s="1074">
        <v>5900</v>
      </c>
      <c r="Z53" s="1073"/>
      <c r="AA53" s="1074"/>
      <c r="AB53" s="1074"/>
      <c r="AC53" s="1074"/>
      <c r="AD53" s="1074"/>
      <c r="AE53" s="1074"/>
      <c r="AF53" s="1074"/>
      <c r="AG53" s="1074"/>
      <c r="AH53" s="1074">
        <v>3000</v>
      </c>
      <c r="AI53" s="1074"/>
      <c r="AJ53" s="1074"/>
      <c r="AK53" s="1074">
        <v>3000</v>
      </c>
      <c r="AL53" s="1073"/>
    </row>
    <row r="54" spans="1:38" s="1075" customFormat="1">
      <c r="A54" s="1188" t="s">
        <v>183</v>
      </c>
      <c r="B54" s="1073">
        <v>0</v>
      </c>
      <c r="C54" s="1074"/>
      <c r="D54" s="1074"/>
      <c r="E54" s="1074"/>
      <c r="F54" s="1074"/>
      <c r="G54" s="1074"/>
      <c r="H54" s="1074"/>
      <c r="I54" s="1074"/>
      <c r="J54" s="1074"/>
      <c r="K54" s="1074"/>
      <c r="L54" s="1074">
        <v>11000</v>
      </c>
      <c r="M54" s="1074">
        <v>20000</v>
      </c>
      <c r="N54" s="1073"/>
      <c r="O54" s="1074"/>
      <c r="P54" s="1074"/>
      <c r="Q54" s="1074"/>
      <c r="R54" s="1074">
        <v>1000</v>
      </c>
      <c r="S54" s="1074"/>
      <c r="T54" s="1074">
        <v>50079</v>
      </c>
      <c r="U54" s="1074">
        <v>49921</v>
      </c>
      <c r="V54" s="1074">
        <v>40000</v>
      </c>
      <c r="W54" s="1074">
        <v>53000</v>
      </c>
      <c r="X54" s="1074">
        <v>47000</v>
      </c>
      <c r="Y54" s="1074"/>
      <c r="Z54" s="1073"/>
      <c r="AA54" s="1074"/>
      <c r="AB54" s="1074"/>
      <c r="AC54" s="1074"/>
      <c r="AD54" s="1074"/>
      <c r="AE54" s="1074"/>
      <c r="AF54" s="1074">
        <v>2000</v>
      </c>
      <c r="AG54" s="1074"/>
      <c r="AH54" s="1074"/>
      <c r="AI54" s="1074"/>
      <c r="AJ54" s="1074"/>
      <c r="AK54" s="1074">
        <v>50000</v>
      </c>
      <c r="AL54" s="1073"/>
    </row>
    <row r="55" spans="1:38" s="1075" customFormat="1">
      <c r="A55" s="1188" t="s">
        <v>1455</v>
      </c>
      <c r="B55" s="1073"/>
      <c r="C55" s="1074"/>
      <c r="D55" s="1074"/>
      <c r="E55" s="1074"/>
      <c r="F55" s="1074"/>
      <c r="G55" s="1074"/>
      <c r="H55" s="1074"/>
      <c r="I55" s="1074"/>
      <c r="J55" s="1074"/>
      <c r="K55" s="1074"/>
      <c r="L55" s="1074"/>
      <c r="M55" s="1074"/>
      <c r="N55" s="1073"/>
      <c r="O55" s="1074"/>
      <c r="P55" s="1074">
        <v>133</v>
      </c>
      <c r="Q55" s="1074"/>
      <c r="R55" s="1074"/>
      <c r="S55" s="1074"/>
      <c r="T55" s="1074"/>
      <c r="U55" s="1074"/>
      <c r="V55" s="1074"/>
      <c r="W55" s="1074"/>
      <c r="X55" s="1074"/>
      <c r="Y55" s="1074"/>
      <c r="Z55" s="1073"/>
      <c r="AA55" s="1074"/>
      <c r="AB55" s="1074"/>
      <c r="AC55" s="1074"/>
      <c r="AD55" s="1074"/>
      <c r="AE55" s="1074"/>
      <c r="AF55" s="1074"/>
      <c r="AG55" s="1074"/>
      <c r="AH55" s="1074"/>
      <c r="AI55" s="1074"/>
      <c r="AJ55" s="1074"/>
      <c r="AK55" s="1074"/>
      <c r="AL55" s="1073"/>
    </row>
    <row r="56" spans="1:38" s="1075" customFormat="1">
      <c r="A56" s="1189" t="s">
        <v>48</v>
      </c>
      <c r="B56" s="1072">
        <f t="shared" ref="B56:AG56" si="13">SUM(B48:B55)</f>
        <v>0</v>
      </c>
      <c r="C56" s="1072">
        <f t="shared" si="13"/>
        <v>10620</v>
      </c>
      <c r="D56" s="1072">
        <f t="shared" si="13"/>
        <v>5500</v>
      </c>
      <c r="E56" s="1072">
        <f t="shared" si="13"/>
        <v>42900</v>
      </c>
      <c r="F56" s="1072">
        <f t="shared" si="13"/>
        <v>15350</v>
      </c>
      <c r="G56" s="1072">
        <f t="shared" si="13"/>
        <v>95801</v>
      </c>
      <c r="H56" s="1072">
        <f t="shared" si="13"/>
        <v>120961</v>
      </c>
      <c r="I56" s="1072">
        <f t="shared" si="13"/>
        <v>53000</v>
      </c>
      <c r="J56" s="1072">
        <f t="shared" si="13"/>
        <v>500</v>
      </c>
      <c r="K56" s="1072">
        <f t="shared" si="13"/>
        <v>11030</v>
      </c>
      <c r="L56" s="1072">
        <f t="shared" si="13"/>
        <v>27291</v>
      </c>
      <c r="M56" s="1072">
        <f t="shared" si="13"/>
        <v>122567</v>
      </c>
      <c r="N56" s="1072">
        <f t="shared" si="13"/>
        <v>0</v>
      </c>
      <c r="O56" s="1072">
        <f t="shared" si="13"/>
        <v>4000</v>
      </c>
      <c r="P56" s="1072">
        <f t="shared" si="13"/>
        <v>133875</v>
      </c>
      <c r="Q56" s="1072">
        <f t="shared" si="13"/>
        <v>18087</v>
      </c>
      <c r="R56" s="1072">
        <f t="shared" si="13"/>
        <v>1000</v>
      </c>
      <c r="S56" s="1072">
        <f t="shared" si="13"/>
        <v>45000</v>
      </c>
      <c r="T56" s="1072">
        <f t="shared" si="13"/>
        <v>237579</v>
      </c>
      <c r="U56" s="1072">
        <f t="shared" si="13"/>
        <v>105421</v>
      </c>
      <c r="V56" s="1072">
        <f t="shared" si="13"/>
        <v>147000</v>
      </c>
      <c r="W56" s="1072">
        <f t="shared" si="13"/>
        <v>59000</v>
      </c>
      <c r="X56" s="1072">
        <f t="shared" si="13"/>
        <v>97600</v>
      </c>
      <c r="Y56" s="1072">
        <f t="shared" si="13"/>
        <v>158200</v>
      </c>
      <c r="Z56" s="1072">
        <f t="shared" si="13"/>
        <v>20000</v>
      </c>
      <c r="AA56" s="1072">
        <f t="shared" si="13"/>
        <v>62000</v>
      </c>
      <c r="AB56" s="1072">
        <f t="shared" si="13"/>
        <v>111500</v>
      </c>
      <c r="AC56" s="1072">
        <f t="shared" si="13"/>
        <v>355750</v>
      </c>
      <c r="AD56" s="1072">
        <f t="shared" si="13"/>
        <v>178525.5</v>
      </c>
      <c r="AE56" s="1072">
        <f t="shared" si="13"/>
        <v>269575</v>
      </c>
      <c r="AF56" s="1072">
        <f t="shared" si="13"/>
        <v>90499</v>
      </c>
      <c r="AG56" s="1072">
        <f t="shared" si="13"/>
        <v>89529</v>
      </c>
      <c r="AH56" s="1072">
        <f t="shared" ref="AH56:AL56" si="14">SUM(AH48:AH55)</f>
        <v>270688</v>
      </c>
      <c r="AI56" s="1072">
        <f t="shared" si="14"/>
        <v>208031</v>
      </c>
      <c r="AJ56" s="1072">
        <f t="shared" si="14"/>
        <v>196981</v>
      </c>
      <c r="AK56" s="1072">
        <f t="shared" si="14"/>
        <v>349300</v>
      </c>
      <c r="AL56" s="1072">
        <f t="shared" si="14"/>
        <v>120000</v>
      </c>
    </row>
    <row r="77" spans="1:38" s="1118" customFormat="1" ht="33.75" customHeight="1">
      <c r="A77" s="1117" t="s">
        <v>2021</v>
      </c>
      <c r="B77" s="690" t="s">
        <v>259</v>
      </c>
      <c r="C77" s="690" t="s">
        <v>260</v>
      </c>
      <c r="D77" s="690" t="s">
        <v>261</v>
      </c>
      <c r="E77" s="690" t="s">
        <v>262</v>
      </c>
      <c r="F77" s="690" t="s">
        <v>263</v>
      </c>
      <c r="G77" s="690" t="s">
        <v>264</v>
      </c>
      <c r="H77" s="690" t="s">
        <v>265</v>
      </c>
      <c r="I77" s="690" t="s">
        <v>266</v>
      </c>
      <c r="J77" s="690" t="s">
        <v>267</v>
      </c>
      <c r="K77" s="690" t="s">
        <v>268</v>
      </c>
      <c r="L77" s="690" t="s">
        <v>269</v>
      </c>
      <c r="M77" s="690" t="s">
        <v>270</v>
      </c>
      <c r="N77" s="690" t="s">
        <v>333</v>
      </c>
      <c r="O77" s="690" t="s">
        <v>1435</v>
      </c>
      <c r="P77" s="690" t="s">
        <v>1477</v>
      </c>
      <c r="Q77" s="690" t="s">
        <v>1498</v>
      </c>
      <c r="R77" s="690" t="s">
        <v>1539</v>
      </c>
      <c r="S77" s="690" t="s">
        <v>1586</v>
      </c>
      <c r="T77" s="690" t="s">
        <v>1633</v>
      </c>
      <c r="U77" s="690" t="s">
        <v>1771</v>
      </c>
      <c r="V77" s="690" t="s">
        <v>1752</v>
      </c>
      <c r="W77" s="690" t="s">
        <v>1806</v>
      </c>
      <c r="X77" s="690" t="s">
        <v>1843</v>
      </c>
      <c r="Y77" s="690" t="s">
        <v>1867</v>
      </c>
      <c r="Z77" s="690" t="s">
        <v>1953</v>
      </c>
      <c r="AA77" s="690" t="s">
        <v>2062</v>
      </c>
      <c r="AB77" s="690" t="s">
        <v>2127</v>
      </c>
      <c r="AC77" s="690" t="s">
        <v>2167</v>
      </c>
      <c r="AD77" s="690" t="s">
        <v>2244</v>
      </c>
      <c r="AE77" s="690" t="s">
        <v>2293</v>
      </c>
      <c r="AF77" s="690" t="s">
        <v>2353</v>
      </c>
      <c r="AG77" s="690" t="s">
        <v>2409</v>
      </c>
      <c r="AH77" s="690" t="s">
        <v>2459</v>
      </c>
      <c r="AI77" s="690" t="s">
        <v>2570</v>
      </c>
      <c r="AJ77" s="690" t="s">
        <v>2637</v>
      </c>
      <c r="AK77" s="690" t="s">
        <v>2898</v>
      </c>
      <c r="AL77" s="690" t="s">
        <v>3056</v>
      </c>
    </row>
    <row r="78" spans="1:38">
      <c r="A78" s="703" t="s">
        <v>190</v>
      </c>
      <c r="B78" s="704"/>
      <c r="C78" s="698"/>
      <c r="D78" s="698">
        <v>1</v>
      </c>
      <c r="E78" s="698">
        <v>1</v>
      </c>
      <c r="F78" s="698"/>
      <c r="G78" s="698">
        <v>1</v>
      </c>
      <c r="H78" s="698">
        <v>1</v>
      </c>
      <c r="I78" s="698">
        <v>1</v>
      </c>
      <c r="J78" s="698"/>
      <c r="K78" s="698">
        <v>1</v>
      </c>
      <c r="L78" s="698">
        <v>1</v>
      </c>
      <c r="M78" s="698">
        <v>12</v>
      </c>
      <c r="N78" s="704"/>
      <c r="O78" s="698">
        <v>1</v>
      </c>
      <c r="P78" s="698">
        <v>7</v>
      </c>
      <c r="Q78" s="698"/>
      <c r="R78" s="698"/>
      <c r="S78" s="698">
        <v>6</v>
      </c>
      <c r="T78" s="698">
        <v>15</v>
      </c>
      <c r="U78" s="698">
        <v>8</v>
      </c>
      <c r="V78" s="698">
        <v>8</v>
      </c>
      <c r="W78" s="698">
        <v>4</v>
      </c>
      <c r="X78" s="698">
        <v>6</v>
      </c>
      <c r="Y78" s="698">
        <v>7</v>
      </c>
      <c r="Z78" s="1073">
        <v>1</v>
      </c>
      <c r="AA78" s="698">
        <v>2</v>
      </c>
      <c r="AB78" s="698">
        <v>4</v>
      </c>
      <c r="AC78" s="698">
        <v>8</v>
      </c>
      <c r="AD78" s="698">
        <v>7</v>
      </c>
      <c r="AE78" s="698">
        <v>11</v>
      </c>
      <c r="AF78" s="698">
        <v>7</v>
      </c>
      <c r="AG78" s="698">
        <v>5</v>
      </c>
      <c r="AH78" s="698">
        <v>14</v>
      </c>
      <c r="AI78" s="698">
        <v>12</v>
      </c>
      <c r="AJ78" s="698">
        <v>10</v>
      </c>
      <c r="AK78" s="698">
        <v>15</v>
      </c>
      <c r="AL78" s="704">
        <v>2</v>
      </c>
    </row>
    <row r="79" spans="1:38">
      <c r="A79" s="703" t="s">
        <v>194</v>
      </c>
      <c r="B79" s="704"/>
      <c r="C79" s="698"/>
      <c r="D79" s="698"/>
      <c r="E79" s="698"/>
      <c r="F79" s="698"/>
      <c r="G79" s="698"/>
      <c r="H79" s="698"/>
      <c r="I79" s="698"/>
      <c r="J79" s="698"/>
      <c r="K79" s="698"/>
      <c r="L79" s="698"/>
      <c r="M79" s="698"/>
      <c r="N79" s="704"/>
      <c r="O79" s="698"/>
      <c r="P79" s="698"/>
      <c r="Q79" s="698">
        <v>3</v>
      </c>
      <c r="R79" s="698"/>
      <c r="S79" s="698">
        <v>3</v>
      </c>
      <c r="T79" s="698">
        <v>1</v>
      </c>
      <c r="U79" s="698">
        <v>1</v>
      </c>
      <c r="V79" s="698">
        <v>2</v>
      </c>
      <c r="W79" s="698">
        <v>1</v>
      </c>
      <c r="X79" s="698">
        <v>2</v>
      </c>
      <c r="Y79" s="698">
        <v>2</v>
      </c>
      <c r="Z79" s="1073"/>
      <c r="AA79" s="698"/>
      <c r="AB79" s="698"/>
      <c r="AC79" s="698"/>
      <c r="AD79" s="698"/>
      <c r="AE79" s="698"/>
      <c r="AF79" s="698"/>
      <c r="AG79" s="698"/>
      <c r="AH79" s="698">
        <v>1</v>
      </c>
      <c r="AI79" s="698"/>
      <c r="AJ79" s="698"/>
      <c r="AK79" s="698">
        <v>1</v>
      </c>
      <c r="AL79" s="704"/>
    </row>
    <row r="80" spans="1:38">
      <c r="A80" s="703" t="s">
        <v>193</v>
      </c>
      <c r="B80" s="704"/>
      <c r="C80" s="698">
        <v>2</v>
      </c>
      <c r="D80" s="698">
        <v>1</v>
      </c>
      <c r="E80" s="698">
        <v>3</v>
      </c>
      <c r="F80" s="698">
        <v>2</v>
      </c>
      <c r="G80" s="698">
        <v>2</v>
      </c>
      <c r="H80" s="698">
        <v>4</v>
      </c>
      <c r="I80" s="698"/>
      <c r="J80" s="698">
        <v>1</v>
      </c>
      <c r="K80" s="698">
        <v>3</v>
      </c>
      <c r="L80" s="698">
        <v>9</v>
      </c>
      <c r="M80" s="698">
        <v>12</v>
      </c>
      <c r="N80" s="704"/>
      <c r="O80" s="698"/>
      <c r="P80" s="698">
        <v>3</v>
      </c>
      <c r="Q80" s="698">
        <v>2</v>
      </c>
      <c r="R80" s="698">
        <v>1</v>
      </c>
      <c r="S80" s="698">
        <v>3</v>
      </c>
      <c r="T80" s="698">
        <v>1</v>
      </c>
      <c r="U80" s="698">
        <v>1</v>
      </c>
      <c r="V80" s="698"/>
      <c r="W80" s="698">
        <v>1</v>
      </c>
      <c r="X80" s="698">
        <v>2</v>
      </c>
      <c r="Y80" s="698">
        <v>8</v>
      </c>
      <c r="Z80" s="1073"/>
      <c r="AA80" s="698">
        <v>2</v>
      </c>
      <c r="AB80" s="698">
        <v>1</v>
      </c>
      <c r="AC80" s="698">
        <v>3</v>
      </c>
      <c r="AD80" s="698">
        <v>2</v>
      </c>
      <c r="AE80" s="698">
        <v>3</v>
      </c>
      <c r="AF80" s="698">
        <v>3</v>
      </c>
      <c r="AG80" s="698">
        <v>6</v>
      </c>
      <c r="AH80" s="698">
        <v>5</v>
      </c>
      <c r="AI80" s="698"/>
      <c r="AJ80" s="698">
        <v>5</v>
      </c>
      <c r="AK80" s="698">
        <v>11</v>
      </c>
      <c r="AL80" s="704">
        <v>3</v>
      </c>
    </row>
    <row r="81" spans="1:38">
      <c r="A81" s="696" t="s">
        <v>48</v>
      </c>
      <c r="B81" s="705">
        <f t="shared" ref="B81:Y81" si="15">SUM(B78:B80)</f>
        <v>0</v>
      </c>
      <c r="C81" s="705">
        <f t="shared" si="15"/>
        <v>2</v>
      </c>
      <c r="D81" s="705">
        <f t="shared" si="15"/>
        <v>2</v>
      </c>
      <c r="E81" s="705">
        <f t="shared" si="15"/>
        <v>4</v>
      </c>
      <c r="F81" s="705">
        <f t="shared" si="15"/>
        <v>2</v>
      </c>
      <c r="G81" s="705">
        <f t="shared" si="15"/>
        <v>3</v>
      </c>
      <c r="H81" s="705">
        <f t="shared" si="15"/>
        <v>5</v>
      </c>
      <c r="I81" s="705">
        <f t="shared" si="15"/>
        <v>1</v>
      </c>
      <c r="J81" s="705">
        <f t="shared" si="15"/>
        <v>1</v>
      </c>
      <c r="K81" s="705">
        <f t="shared" si="15"/>
        <v>4</v>
      </c>
      <c r="L81" s="705">
        <f t="shared" si="15"/>
        <v>10</v>
      </c>
      <c r="M81" s="705">
        <f t="shared" si="15"/>
        <v>24</v>
      </c>
      <c r="N81" s="705">
        <f t="shared" si="15"/>
        <v>0</v>
      </c>
      <c r="O81" s="705">
        <f t="shared" si="15"/>
        <v>1</v>
      </c>
      <c r="P81" s="705">
        <f t="shared" si="15"/>
        <v>10</v>
      </c>
      <c r="Q81" s="705">
        <f t="shared" si="15"/>
        <v>5</v>
      </c>
      <c r="R81" s="705">
        <f t="shared" si="15"/>
        <v>1</v>
      </c>
      <c r="S81" s="705">
        <f t="shared" si="15"/>
        <v>12</v>
      </c>
      <c r="T81" s="705">
        <f t="shared" si="15"/>
        <v>17</v>
      </c>
      <c r="U81" s="705">
        <f t="shared" si="15"/>
        <v>10</v>
      </c>
      <c r="V81" s="705">
        <f t="shared" si="15"/>
        <v>10</v>
      </c>
      <c r="W81" s="705">
        <f t="shared" si="15"/>
        <v>6</v>
      </c>
      <c r="X81" s="705">
        <f t="shared" si="15"/>
        <v>10</v>
      </c>
      <c r="Y81" s="705">
        <f t="shared" si="15"/>
        <v>17</v>
      </c>
      <c r="Z81" s="705">
        <f t="shared" ref="Z81:AE81" si="16">SUM(Z78:Z80)</f>
        <v>1</v>
      </c>
      <c r="AA81" s="705">
        <f t="shared" si="16"/>
        <v>4</v>
      </c>
      <c r="AB81" s="705">
        <f t="shared" si="16"/>
        <v>5</v>
      </c>
      <c r="AC81" s="705">
        <f t="shared" si="16"/>
        <v>11</v>
      </c>
      <c r="AD81" s="705">
        <f t="shared" si="16"/>
        <v>9</v>
      </c>
      <c r="AE81" s="705">
        <f t="shared" si="16"/>
        <v>14</v>
      </c>
      <c r="AF81" s="705">
        <f t="shared" ref="AF81:AG81" si="17">SUM(AF78:AF80)</f>
        <v>10</v>
      </c>
      <c r="AG81" s="705">
        <f t="shared" si="17"/>
        <v>11</v>
      </c>
      <c r="AH81" s="705">
        <f t="shared" ref="AH81:AL81" si="18">SUM(AH78:AH80)</f>
        <v>20</v>
      </c>
      <c r="AI81" s="705">
        <f t="shared" si="18"/>
        <v>12</v>
      </c>
      <c r="AJ81" s="705">
        <f t="shared" si="18"/>
        <v>15</v>
      </c>
      <c r="AK81" s="705">
        <f t="shared" si="18"/>
        <v>27</v>
      </c>
      <c r="AL81" s="705">
        <f t="shared" si="18"/>
        <v>5</v>
      </c>
    </row>
    <row r="82" spans="1:38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8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8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8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8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8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8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8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8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8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8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8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8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8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8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L51"/>
  <sheetViews>
    <sheetView rightToLeft="1" workbookViewId="0">
      <pane xSplit="1" topLeftCell="Y1" activePane="topRight" state="frozen"/>
      <selection pane="topRight" activeCell="AM20" sqref="AM20"/>
    </sheetView>
  </sheetViews>
  <sheetFormatPr defaultColWidth="9.125" defaultRowHeight="14.25"/>
  <cols>
    <col min="1" max="1" width="22.375" style="15" bestFit="1" customWidth="1"/>
    <col min="2" max="28" width="7.625" style="15" customWidth="1"/>
    <col min="29" max="16384" width="9.125" style="15"/>
  </cols>
  <sheetData>
    <row r="1" spans="1:38" ht="18.75" customHeight="1"/>
    <row r="2" spans="1:38" ht="33.75" customHeight="1">
      <c r="A2" s="695" t="s">
        <v>2022</v>
      </c>
      <c r="B2" s="690" t="s">
        <v>259</v>
      </c>
      <c r="C2" s="690" t="s">
        <v>260</v>
      </c>
      <c r="D2" s="690" t="s">
        <v>261</v>
      </c>
      <c r="E2" s="690" t="s">
        <v>262</v>
      </c>
      <c r="F2" s="690" t="s">
        <v>263</v>
      </c>
      <c r="G2" s="690" t="s">
        <v>264</v>
      </c>
      <c r="H2" s="690" t="s">
        <v>265</v>
      </c>
      <c r="I2" s="690" t="s">
        <v>266</v>
      </c>
      <c r="J2" s="690" t="s">
        <v>267</v>
      </c>
      <c r="K2" s="690" t="s">
        <v>268</v>
      </c>
      <c r="L2" s="690" t="s">
        <v>269</v>
      </c>
      <c r="M2" s="690" t="s">
        <v>270</v>
      </c>
      <c r="N2" s="690" t="s">
        <v>333</v>
      </c>
      <c r="O2" s="690" t="s">
        <v>1435</v>
      </c>
      <c r="P2" s="690" t="s">
        <v>1477</v>
      </c>
      <c r="Q2" s="690" t="s">
        <v>1498</v>
      </c>
      <c r="R2" s="690" t="s">
        <v>1539</v>
      </c>
      <c r="S2" s="690" t="s">
        <v>1586</v>
      </c>
      <c r="T2" s="690" t="s">
        <v>1633</v>
      </c>
      <c r="U2" s="690" t="s">
        <v>1771</v>
      </c>
      <c r="V2" s="690" t="s">
        <v>1752</v>
      </c>
      <c r="W2" s="690" t="s">
        <v>1806</v>
      </c>
      <c r="X2" s="690" t="s">
        <v>1843</v>
      </c>
      <c r="Y2" s="690" t="s">
        <v>1867</v>
      </c>
      <c r="Z2" s="690" t="s">
        <v>1953</v>
      </c>
      <c r="AA2" s="690" t="s">
        <v>2062</v>
      </c>
      <c r="AB2" s="690" t="s">
        <v>2127</v>
      </c>
      <c r="AC2" s="690" t="s">
        <v>2167</v>
      </c>
      <c r="AD2" s="690" t="s">
        <v>2244</v>
      </c>
      <c r="AE2" s="690" t="s">
        <v>2293</v>
      </c>
      <c r="AF2" s="690" t="s">
        <v>2353</v>
      </c>
      <c r="AG2" s="690" t="s">
        <v>2409</v>
      </c>
      <c r="AH2" s="690" t="s">
        <v>2459</v>
      </c>
      <c r="AI2" s="690" t="s">
        <v>2570</v>
      </c>
      <c r="AJ2" s="690" t="s">
        <v>2637</v>
      </c>
      <c r="AK2" s="690" t="s">
        <v>2898</v>
      </c>
      <c r="AL2" s="690" t="s">
        <v>3056</v>
      </c>
    </row>
    <row r="3" spans="1:38" s="1075" customFormat="1">
      <c r="A3" s="1188" t="s">
        <v>190</v>
      </c>
      <c r="B3" s="1073"/>
      <c r="C3" s="1074"/>
      <c r="D3" s="1074" t="s">
        <v>2012</v>
      </c>
      <c r="E3" s="1074"/>
      <c r="F3" s="1074">
        <v>19000</v>
      </c>
      <c r="G3" s="1074">
        <v>19000</v>
      </c>
      <c r="H3" s="1074">
        <v>29000</v>
      </c>
      <c r="I3" s="1074" t="s">
        <v>2012</v>
      </c>
      <c r="J3" s="1074">
        <v>61500</v>
      </c>
      <c r="K3" s="1074">
        <v>52000</v>
      </c>
      <c r="L3" s="1074">
        <v>5000</v>
      </c>
      <c r="M3" s="1074">
        <v>85000</v>
      </c>
      <c r="N3" s="1073"/>
      <c r="O3" s="1074"/>
      <c r="P3" s="1074">
        <v>3314</v>
      </c>
      <c r="Q3" s="1074">
        <v>34000</v>
      </c>
      <c r="R3" s="1074">
        <v>39360</v>
      </c>
      <c r="S3" s="1074">
        <v>30000</v>
      </c>
      <c r="T3" s="1074">
        <v>36597</v>
      </c>
      <c r="U3" s="1074">
        <v>33322</v>
      </c>
      <c r="V3" s="1074">
        <v>26361</v>
      </c>
      <c r="W3" s="1074">
        <v>33324</v>
      </c>
      <c r="X3" s="1074">
        <v>18000</v>
      </c>
      <c r="Y3" s="1074">
        <v>53043</v>
      </c>
      <c r="Z3" s="1073"/>
      <c r="AA3" s="1074">
        <v>9851</v>
      </c>
      <c r="AB3" s="1074">
        <v>20000</v>
      </c>
      <c r="AC3" s="1074">
        <v>52788.1</v>
      </c>
      <c r="AD3" s="1074">
        <v>48246.400000000001</v>
      </c>
      <c r="AE3" s="1074">
        <v>12754</v>
      </c>
      <c r="AF3" s="1074">
        <v>65369</v>
      </c>
      <c r="AG3" s="1074"/>
      <c r="AH3" s="1074">
        <v>48689</v>
      </c>
      <c r="AI3" s="1074">
        <v>24441</v>
      </c>
      <c r="AJ3" s="1074">
        <v>50000</v>
      </c>
      <c r="AK3" s="1074">
        <v>29000</v>
      </c>
      <c r="AL3" s="1073"/>
    </row>
    <row r="4" spans="1:38" s="1075" customFormat="1">
      <c r="A4" s="1188" t="s">
        <v>194</v>
      </c>
      <c r="B4" s="1073"/>
      <c r="C4" s="1074"/>
      <c r="D4" s="1074" t="s">
        <v>2012</v>
      </c>
      <c r="E4" s="1074"/>
      <c r="F4" s="1074"/>
      <c r="G4" s="1074"/>
      <c r="H4" s="1074"/>
      <c r="I4" s="1074" t="s">
        <v>2012</v>
      </c>
      <c r="J4" s="1074"/>
      <c r="K4" s="1074">
        <v>8148</v>
      </c>
      <c r="L4" s="1074">
        <v>3870</v>
      </c>
      <c r="M4" s="1074">
        <v>6477</v>
      </c>
      <c r="N4" s="1073"/>
      <c r="O4" s="1074"/>
      <c r="P4" s="1074"/>
      <c r="Q4" s="1074"/>
      <c r="R4" s="1074"/>
      <c r="S4" s="1074"/>
      <c r="T4" s="1074"/>
      <c r="U4" s="1074"/>
      <c r="V4" s="1074"/>
      <c r="W4" s="1074"/>
      <c r="X4" s="1074">
        <v>4600</v>
      </c>
      <c r="Y4" s="1074">
        <v>5400</v>
      </c>
      <c r="Z4" s="1073"/>
      <c r="AA4" s="1074"/>
      <c r="AB4" s="1074"/>
      <c r="AC4" s="1074"/>
      <c r="AD4" s="1074">
        <v>6000</v>
      </c>
      <c r="AE4" s="1074"/>
      <c r="AF4" s="1074"/>
      <c r="AG4" s="1074"/>
      <c r="AH4" s="1074"/>
      <c r="AI4" s="1074"/>
      <c r="AJ4" s="1074">
        <v>4000</v>
      </c>
      <c r="AK4" s="1074"/>
      <c r="AL4" s="1073"/>
    </row>
    <row r="5" spans="1:38" s="1075" customFormat="1">
      <c r="A5" s="1188" t="s">
        <v>193</v>
      </c>
      <c r="B5" s="1073">
        <v>4000</v>
      </c>
      <c r="C5" s="1074">
        <v>500</v>
      </c>
      <c r="D5" s="1074" t="s">
        <v>2012</v>
      </c>
      <c r="E5" s="1074">
        <v>5129</v>
      </c>
      <c r="F5" s="1074">
        <v>300</v>
      </c>
      <c r="G5" s="1074">
        <v>2000</v>
      </c>
      <c r="H5" s="1074"/>
      <c r="I5" s="1074" t="s">
        <v>2012</v>
      </c>
      <c r="J5" s="1074">
        <v>5629</v>
      </c>
      <c r="K5" s="1074">
        <v>529</v>
      </c>
      <c r="L5" s="1074">
        <v>4000</v>
      </c>
      <c r="M5" s="1074">
        <v>19500</v>
      </c>
      <c r="N5" s="1073"/>
      <c r="O5" s="1074">
        <v>2032</v>
      </c>
      <c r="P5" s="1074">
        <v>500</v>
      </c>
      <c r="Q5" s="1074">
        <v>5000</v>
      </c>
      <c r="R5" s="1074">
        <v>2000</v>
      </c>
      <c r="S5" s="1074">
        <v>2000</v>
      </c>
      <c r="T5" s="1074">
        <v>2000</v>
      </c>
      <c r="U5" s="1074"/>
      <c r="V5" s="1074">
        <v>1500</v>
      </c>
      <c r="W5" s="1074">
        <v>2650</v>
      </c>
      <c r="X5" s="1074"/>
      <c r="Y5" s="1074">
        <v>1450</v>
      </c>
      <c r="Z5" s="1073">
        <v>64</v>
      </c>
      <c r="AA5" s="1074">
        <v>2519</v>
      </c>
      <c r="AB5" s="1074">
        <v>2100</v>
      </c>
      <c r="AC5" s="1074">
        <v>500</v>
      </c>
      <c r="AD5" s="1074"/>
      <c r="AE5" s="1074">
        <v>5000</v>
      </c>
      <c r="AF5" s="1074">
        <v>2980</v>
      </c>
      <c r="AG5" s="1074">
        <v>5000</v>
      </c>
      <c r="AH5" s="1074">
        <v>2000</v>
      </c>
      <c r="AI5" s="1074">
        <v>1000</v>
      </c>
      <c r="AJ5" s="1074">
        <v>3500</v>
      </c>
      <c r="AK5" s="1074">
        <v>31133</v>
      </c>
      <c r="AL5" s="1073"/>
    </row>
    <row r="6" spans="1:38" s="1075" customFormat="1">
      <c r="A6" s="1190" t="s">
        <v>48</v>
      </c>
      <c r="B6" s="1072">
        <f t="shared" ref="B6:Y6" si="0">SUM(B3:B5)</f>
        <v>4000</v>
      </c>
      <c r="C6" s="1072">
        <f t="shared" si="0"/>
        <v>500</v>
      </c>
      <c r="D6" s="1072">
        <f t="shared" si="0"/>
        <v>0</v>
      </c>
      <c r="E6" s="1072">
        <f t="shared" si="0"/>
        <v>5129</v>
      </c>
      <c r="F6" s="1072">
        <f t="shared" si="0"/>
        <v>19300</v>
      </c>
      <c r="G6" s="1072">
        <f t="shared" si="0"/>
        <v>21000</v>
      </c>
      <c r="H6" s="1072">
        <f t="shared" si="0"/>
        <v>29000</v>
      </c>
      <c r="I6" s="1072">
        <f t="shared" si="0"/>
        <v>0</v>
      </c>
      <c r="J6" s="1072">
        <f t="shared" si="0"/>
        <v>67129</v>
      </c>
      <c r="K6" s="1072">
        <f t="shared" si="0"/>
        <v>60677</v>
      </c>
      <c r="L6" s="1072">
        <f t="shared" si="0"/>
        <v>12870</v>
      </c>
      <c r="M6" s="1072">
        <f t="shared" si="0"/>
        <v>110977</v>
      </c>
      <c r="N6" s="1072">
        <f t="shared" si="0"/>
        <v>0</v>
      </c>
      <c r="O6" s="1072">
        <f t="shared" si="0"/>
        <v>2032</v>
      </c>
      <c r="P6" s="1072">
        <f t="shared" si="0"/>
        <v>3814</v>
      </c>
      <c r="Q6" s="1072">
        <f t="shared" si="0"/>
        <v>39000</v>
      </c>
      <c r="R6" s="1072">
        <f t="shared" si="0"/>
        <v>41360</v>
      </c>
      <c r="S6" s="1072">
        <f t="shared" si="0"/>
        <v>32000</v>
      </c>
      <c r="T6" s="1072">
        <f t="shared" si="0"/>
        <v>38597</v>
      </c>
      <c r="U6" s="1072">
        <f t="shared" si="0"/>
        <v>33322</v>
      </c>
      <c r="V6" s="1072">
        <f t="shared" si="0"/>
        <v>27861</v>
      </c>
      <c r="W6" s="1072">
        <f t="shared" si="0"/>
        <v>35974</v>
      </c>
      <c r="X6" s="1072">
        <f t="shared" si="0"/>
        <v>22600</v>
      </c>
      <c r="Y6" s="1072">
        <f t="shared" si="0"/>
        <v>59893</v>
      </c>
      <c r="Z6" s="1072">
        <f t="shared" ref="Z6:AG6" si="1">SUM(Z3:Z5)</f>
        <v>64</v>
      </c>
      <c r="AA6" s="1072">
        <f t="shared" si="1"/>
        <v>12370</v>
      </c>
      <c r="AB6" s="1072">
        <f t="shared" si="1"/>
        <v>22100</v>
      </c>
      <c r="AC6" s="1072">
        <f t="shared" si="1"/>
        <v>53288.1</v>
      </c>
      <c r="AD6" s="1072">
        <f t="shared" si="1"/>
        <v>54246.400000000001</v>
      </c>
      <c r="AE6" s="1072">
        <f t="shared" si="1"/>
        <v>17754</v>
      </c>
      <c r="AF6" s="1072">
        <f t="shared" si="1"/>
        <v>68349</v>
      </c>
      <c r="AG6" s="1072">
        <f t="shared" si="1"/>
        <v>5000</v>
      </c>
      <c r="AH6" s="1072">
        <f t="shared" ref="AH6:AL6" si="2">SUM(AH3:AH5)</f>
        <v>50689</v>
      </c>
      <c r="AI6" s="1072">
        <f t="shared" si="2"/>
        <v>25441</v>
      </c>
      <c r="AJ6" s="1072">
        <f t="shared" si="2"/>
        <v>57500</v>
      </c>
      <c r="AK6" s="1072">
        <f t="shared" si="2"/>
        <v>60133</v>
      </c>
      <c r="AL6" s="1072">
        <f t="shared" si="2"/>
        <v>0</v>
      </c>
    </row>
    <row r="8" spans="1:38" ht="15.95" customHeight="1"/>
    <row r="9" spans="1:38" ht="15.95" customHeight="1"/>
    <row r="10" spans="1:38" ht="15.95" customHeight="1"/>
    <row r="11" spans="1:38" ht="15.95" customHeight="1"/>
    <row r="12" spans="1:38" ht="15.95" customHeight="1"/>
    <row r="13" spans="1:38" ht="15.95" customHeight="1"/>
    <row r="14" spans="1:38" ht="15.95" customHeight="1"/>
    <row r="15" spans="1:38" ht="15.95" customHeight="1"/>
    <row r="16" spans="1:38" ht="15.95" customHeight="1"/>
    <row r="17" spans="1:38" ht="15.95" customHeight="1"/>
    <row r="18" spans="1:38" ht="15.95" customHeight="1"/>
    <row r="19" spans="1:38" ht="15.95" customHeight="1"/>
    <row r="20" spans="1:38" ht="15.95" customHeight="1"/>
    <row r="21" spans="1:38" ht="15.95" customHeight="1"/>
    <row r="22" spans="1:38" ht="15.95" customHeight="1"/>
    <row r="23" spans="1:38" ht="15.95" customHeight="1"/>
    <row r="24" spans="1:38" ht="15.95" customHeight="1"/>
    <row r="25" spans="1:38" ht="15.95" customHeight="1"/>
    <row r="27" spans="1:38" ht="33.75" customHeight="1">
      <c r="A27" s="695" t="s">
        <v>2023</v>
      </c>
      <c r="B27" s="168" t="s">
        <v>259</v>
      </c>
      <c r="C27" s="168" t="s">
        <v>260</v>
      </c>
      <c r="D27" s="168" t="s">
        <v>261</v>
      </c>
      <c r="E27" s="168" t="s">
        <v>262</v>
      </c>
      <c r="F27" s="168" t="s">
        <v>263</v>
      </c>
      <c r="G27" s="168" t="s">
        <v>264</v>
      </c>
      <c r="H27" s="168" t="s">
        <v>265</v>
      </c>
      <c r="I27" s="168" t="s">
        <v>266</v>
      </c>
      <c r="J27" s="168" t="s">
        <v>267</v>
      </c>
      <c r="K27" s="168" t="s">
        <v>268</v>
      </c>
      <c r="L27" s="168" t="s">
        <v>269</v>
      </c>
      <c r="M27" s="168" t="s">
        <v>270</v>
      </c>
      <c r="N27" s="168" t="s">
        <v>333</v>
      </c>
      <c r="O27" s="168" t="s">
        <v>1435</v>
      </c>
      <c r="P27" s="168" t="s">
        <v>1477</v>
      </c>
      <c r="Q27" s="168" t="s">
        <v>1498</v>
      </c>
      <c r="R27" s="168" t="s">
        <v>1539</v>
      </c>
      <c r="S27" s="168" t="s">
        <v>1586</v>
      </c>
      <c r="T27" s="168" t="s">
        <v>1633</v>
      </c>
      <c r="U27" s="168" t="s">
        <v>1771</v>
      </c>
      <c r="V27" s="168" t="s">
        <v>1752</v>
      </c>
      <c r="W27" s="168" t="s">
        <v>1806</v>
      </c>
      <c r="X27" s="168" t="s">
        <v>1843</v>
      </c>
      <c r="Y27" s="168" t="s">
        <v>1867</v>
      </c>
      <c r="Z27" s="168" t="s">
        <v>1953</v>
      </c>
      <c r="AA27" s="168" t="s">
        <v>2062</v>
      </c>
      <c r="AB27" s="168" t="s">
        <v>2127</v>
      </c>
      <c r="AC27" s="168" t="s">
        <v>2167</v>
      </c>
      <c r="AD27" s="168" t="s">
        <v>2244</v>
      </c>
      <c r="AE27" s="168" t="s">
        <v>2293</v>
      </c>
      <c r="AF27" s="168" t="s">
        <v>2353</v>
      </c>
      <c r="AG27" s="168" t="s">
        <v>2409</v>
      </c>
      <c r="AH27" s="168" t="s">
        <v>2459</v>
      </c>
      <c r="AI27" s="168" t="s">
        <v>2570</v>
      </c>
      <c r="AJ27" s="168" t="s">
        <v>2637</v>
      </c>
      <c r="AK27" s="168" t="s">
        <v>2898</v>
      </c>
      <c r="AL27" s="168" t="s">
        <v>3056</v>
      </c>
    </row>
    <row r="28" spans="1:38">
      <c r="A28" s="703" t="s">
        <v>190</v>
      </c>
      <c r="B28" s="704"/>
      <c r="C28" s="698"/>
      <c r="D28" s="698" t="s">
        <v>2012</v>
      </c>
      <c r="E28" s="698"/>
      <c r="F28" s="698">
        <v>1</v>
      </c>
      <c r="G28" s="698">
        <v>1</v>
      </c>
      <c r="H28" s="698">
        <v>2</v>
      </c>
      <c r="I28" s="698" t="s">
        <v>2012</v>
      </c>
      <c r="J28" s="698">
        <v>3</v>
      </c>
      <c r="K28" s="698">
        <v>2</v>
      </c>
      <c r="L28" s="698">
        <v>1</v>
      </c>
      <c r="M28" s="698">
        <v>3</v>
      </c>
      <c r="N28" s="704"/>
      <c r="O28" s="698"/>
      <c r="P28" s="698">
        <v>1</v>
      </c>
      <c r="Q28" s="698">
        <v>3</v>
      </c>
      <c r="R28" s="698">
        <v>4</v>
      </c>
      <c r="S28" s="698">
        <v>1</v>
      </c>
      <c r="T28" s="698">
        <v>5</v>
      </c>
      <c r="U28" s="698">
        <v>3</v>
      </c>
      <c r="V28" s="698">
        <v>2</v>
      </c>
      <c r="W28" s="698">
        <v>4</v>
      </c>
      <c r="X28" s="698">
        <v>1</v>
      </c>
      <c r="Y28" s="698">
        <v>7</v>
      </c>
      <c r="Z28" s="704"/>
      <c r="AA28" s="698">
        <v>2</v>
      </c>
      <c r="AB28" s="698">
        <v>4</v>
      </c>
      <c r="AC28" s="698">
        <v>3</v>
      </c>
      <c r="AD28" s="698">
        <v>3</v>
      </c>
      <c r="AE28" s="698">
        <v>1</v>
      </c>
      <c r="AF28" s="698">
        <v>7</v>
      </c>
      <c r="AG28" s="698"/>
      <c r="AH28" s="698">
        <v>1</v>
      </c>
      <c r="AI28" s="698">
        <v>1</v>
      </c>
      <c r="AJ28" s="698">
        <v>13</v>
      </c>
      <c r="AK28" s="698">
        <v>9</v>
      </c>
      <c r="AL28" s="698"/>
    </row>
    <row r="29" spans="1:38">
      <c r="A29" s="703" t="s">
        <v>194</v>
      </c>
      <c r="B29" s="704"/>
      <c r="C29" s="698"/>
      <c r="D29" s="698" t="s">
        <v>2012</v>
      </c>
      <c r="E29" s="698"/>
      <c r="F29" s="698"/>
      <c r="G29" s="698"/>
      <c r="H29" s="698"/>
      <c r="I29" s="698" t="s">
        <v>2012</v>
      </c>
      <c r="J29" s="698"/>
      <c r="K29" s="698">
        <v>6</v>
      </c>
      <c r="L29" s="698">
        <v>3</v>
      </c>
      <c r="M29" s="698">
        <v>3</v>
      </c>
      <c r="N29" s="704"/>
      <c r="O29" s="698"/>
      <c r="P29" s="698"/>
      <c r="Q29" s="698"/>
      <c r="R29" s="698"/>
      <c r="S29" s="698"/>
      <c r="T29" s="698"/>
      <c r="U29" s="698"/>
      <c r="V29" s="698"/>
      <c r="W29" s="698"/>
      <c r="X29" s="698">
        <v>1</v>
      </c>
      <c r="Y29" s="698">
        <v>2</v>
      </c>
      <c r="Z29" s="704"/>
      <c r="AA29" s="698"/>
      <c r="AB29" s="698"/>
      <c r="AC29" s="698"/>
      <c r="AD29" s="698">
        <v>2</v>
      </c>
      <c r="AE29" s="698"/>
      <c r="AF29" s="698"/>
      <c r="AG29" s="698"/>
      <c r="AH29" s="698"/>
      <c r="AI29" s="698"/>
      <c r="AJ29" s="698">
        <v>2</v>
      </c>
      <c r="AK29" s="698"/>
      <c r="AL29" s="698"/>
    </row>
    <row r="30" spans="1:38">
      <c r="A30" s="703" t="s">
        <v>193</v>
      </c>
      <c r="B30" s="704">
        <v>2</v>
      </c>
      <c r="C30" s="698">
        <v>1</v>
      </c>
      <c r="D30" s="698" t="s">
        <v>2012</v>
      </c>
      <c r="E30" s="698">
        <v>4</v>
      </c>
      <c r="F30" s="698">
        <v>1</v>
      </c>
      <c r="G30" s="698">
        <v>1</v>
      </c>
      <c r="H30" s="698"/>
      <c r="I30" s="698" t="s">
        <v>2012</v>
      </c>
      <c r="J30" s="698">
        <v>2</v>
      </c>
      <c r="K30" s="698">
        <v>1</v>
      </c>
      <c r="L30" s="698">
        <v>1</v>
      </c>
      <c r="M30" s="698">
        <v>7</v>
      </c>
      <c r="N30" s="704"/>
      <c r="O30" s="698">
        <v>3</v>
      </c>
      <c r="P30" s="698">
        <v>2</v>
      </c>
      <c r="Q30" s="698">
        <v>2</v>
      </c>
      <c r="R30" s="698">
        <v>1</v>
      </c>
      <c r="S30" s="698">
        <v>1</v>
      </c>
      <c r="T30" s="698">
        <v>1</v>
      </c>
      <c r="U30" s="698"/>
      <c r="V30" s="698">
        <v>2</v>
      </c>
      <c r="W30" s="698">
        <v>2</v>
      </c>
      <c r="X30" s="698"/>
      <c r="Y30" s="698">
        <v>2</v>
      </c>
      <c r="Z30" s="704">
        <v>1</v>
      </c>
      <c r="AA30" s="698">
        <v>2</v>
      </c>
      <c r="AB30" s="698">
        <v>1</v>
      </c>
      <c r="AC30" s="698">
        <v>1</v>
      </c>
      <c r="AD30" s="698"/>
      <c r="AE30" s="698">
        <v>1</v>
      </c>
      <c r="AF30" s="698">
        <v>4</v>
      </c>
      <c r="AG30" s="698">
        <v>2</v>
      </c>
      <c r="AH30" s="698">
        <v>1</v>
      </c>
      <c r="AI30" s="698">
        <v>1</v>
      </c>
      <c r="AJ30" s="698">
        <v>2</v>
      </c>
      <c r="AK30" s="698">
        <v>8</v>
      </c>
      <c r="AL30" s="698"/>
    </row>
    <row r="31" spans="1:38">
      <c r="A31" s="696" t="s">
        <v>48</v>
      </c>
      <c r="B31" s="705">
        <f t="shared" ref="B31:AG31" si="3">SUM(B28:B30)</f>
        <v>2</v>
      </c>
      <c r="C31" s="705">
        <f t="shared" si="3"/>
        <v>1</v>
      </c>
      <c r="D31" s="705">
        <f t="shared" si="3"/>
        <v>0</v>
      </c>
      <c r="E31" s="705">
        <f t="shared" si="3"/>
        <v>4</v>
      </c>
      <c r="F31" s="705">
        <f t="shared" si="3"/>
        <v>2</v>
      </c>
      <c r="G31" s="705">
        <f t="shared" si="3"/>
        <v>2</v>
      </c>
      <c r="H31" s="705">
        <f t="shared" si="3"/>
        <v>2</v>
      </c>
      <c r="I31" s="705">
        <f t="shared" si="3"/>
        <v>0</v>
      </c>
      <c r="J31" s="705">
        <f t="shared" si="3"/>
        <v>5</v>
      </c>
      <c r="K31" s="705">
        <f t="shared" si="3"/>
        <v>9</v>
      </c>
      <c r="L31" s="705">
        <f t="shared" si="3"/>
        <v>5</v>
      </c>
      <c r="M31" s="705">
        <f t="shared" si="3"/>
        <v>13</v>
      </c>
      <c r="N31" s="705">
        <f t="shared" si="3"/>
        <v>0</v>
      </c>
      <c r="O31" s="705">
        <f t="shared" si="3"/>
        <v>3</v>
      </c>
      <c r="P31" s="705">
        <f t="shared" si="3"/>
        <v>3</v>
      </c>
      <c r="Q31" s="705">
        <f t="shared" si="3"/>
        <v>5</v>
      </c>
      <c r="R31" s="705">
        <f t="shared" si="3"/>
        <v>5</v>
      </c>
      <c r="S31" s="705">
        <f t="shared" si="3"/>
        <v>2</v>
      </c>
      <c r="T31" s="705">
        <f t="shared" si="3"/>
        <v>6</v>
      </c>
      <c r="U31" s="705">
        <f t="shared" si="3"/>
        <v>3</v>
      </c>
      <c r="V31" s="705">
        <f t="shared" si="3"/>
        <v>4</v>
      </c>
      <c r="W31" s="705">
        <f t="shared" si="3"/>
        <v>6</v>
      </c>
      <c r="X31" s="705">
        <f t="shared" si="3"/>
        <v>2</v>
      </c>
      <c r="Y31" s="705">
        <f t="shared" si="3"/>
        <v>11</v>
      </c>
      <c r="Z31" s="705">
        <f t="shared" si="3"/>
        <v>1</v>
      </c>
      <c r="AA31" s="705">
        <f t="shared" si="3"/>
        <v>4</v>
      </c>
      <c r="AB31" s="705">
        <f t="shared" si="3"/>
        <v>5</v>
      </c>
      <c r="AC31" s="705">
        <f t="shared" si="3"/>
        <v>4</v>
      </c>
      <c r="AD31" s="705">
        <f t="shared" si="3"/>
        <v>5</v>
      </c>
      <c r="AE31" s="705">
        <f t="shared" si="3"/>
        <v>2</v>
      </c>
      <c r="AF31" s="705">
        <f t="shared" si="3"/>
        <v>11</v>
      </c>
      <c r="AG31" s="705">
        <f t="shared" si="3"/>
        <v>2</v>
      </c>
      <c r="AH31" s="705">
        <f t="shared" ref="AH31:AL31" si="4">SUM(AH28:AH30)</f>
        <v>2</v>
      </c>
      <c r="AI31" s="705">
        <f t="shared" si="4"/>
        <v>2</v>
      </c>
      <c r="AJ31" s="705">
        <f t="shared" si="4"/>
        <v>17</v>
      </c>
      <c r="AK31" s="705">
        <f t="shared" si="4"/>
        <v>17</v>
      </c>
      <c r="AL31" s="705">
        <f t="shared" si="4"/>
        <v>0</v>
      </c>
    </row>
    <row r="32" spans="1:38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397"/>
  <sheetViews>
    <sheetView rightToLeft="1" workbookViewId="0">
      <pane ySplit="1" topLeftCell="A2" activePane="bottomLeft" state="frozen"/>
      <selection pane="bottomLeft" activeCell="O30" sqref="O30"/>
    </sheetView>
  </sheetViews>
  <sheetFormatPr defaultRowHeight="14.25"/>
  <cols>
    <col min="1" max="2" width="18.25" style="1198" bestFit="1" customWidth="1"/>
    <col min="3" max="3" width="9" style="1198" bestFit="1" customWidth="1"/>
    <col min="4" max="4" width="7.875" style="1198" bestFit="1" customWidth="1"/>
    <col min="5" max="5" width="9.625" style="1198" bestFit="1" customWidth="1"/>
    <col min="6" max="6" width="11.125" style="1198" customWidth="1"/>
    <col min="7" max="7" width="11" style="1203" bestFit="1" customWidth="1"/>
    <col min="8" max="8" width="13.375" style="1198" bestFit="1" customWidth="1"/>
    <col min="9" max="9" width="15.625" style="1198" bestFit="1" customWidth="1"/>
    <col min="10" max="10" width="8.125" style="1198" bestFit="1" customWidth="1"/>
    <col min="11" max="11" width="9.125" style="1198" bestFit="1" customWidth="1"/>
  </cols>
  <sheetData>
    <row r="1" spans="1:11" ht="31.5" customHeight="1">
      <c r="A1" s="1200" t="s">
        <v>1190</v>
      </c>
      <c r="B1" s="1200" t="s">
        <v>0</v>
      </c>
      <c r="C1" s="1200" t="s">
        <v>273</v>
      </c>
      <c r="D1" s="1200" t="s">
        <v>1774</v>
      </c>
      <c r="E1" s="1200" t="s">
        <v>192</v>
      </c>
      <c r="F1" s="1200" t="s">
        <v>1775</v>
      </c>
      <c r="G1" s="1201" t="s">
        <v>196</v>
      </c>
      <c r="H1" s="1200" t="s">
        <v>1776</v>
      </c>
      <c r="I1" s="1200" t="s">
        <v>1777</v>
      </c>
      <c r="J1" s="1200" t="s">
        <v>454</v>
      </c>
      <c r="K1" s="1200" t="s">
        <v>2035</v>
      </c>
    </row>
    <row r="2" spans="1:11">
      <c r="A2" s="1198" t="s">
        <v>1701</v>
      </c>
      <c r="B2" s="1198" t="s">
        <v>183</v>
      </c>
      <c r="C2" s="1198" t="s">
        <v>1702</v>
      </c>
      <c r="D2" s="1198" t="s">
        <v>1191</v>
      </c>
      <c r="E2" s="1198" t="s">
        <v>190</v>
      </c>
      <c r="F2" s="1198" t="s">
        <v>23</v>
      </c>
      <c r="G2" s="1202">
        <v>50079000</v>
      </c>
      <c r="H2" s="1198" t="s">
        <v>1632</v>
      </c>
      <c r="I2" s="1198" t="s">
        <v>1703</v>
      </c>
      <c r="J2" s="1199">
        <f>G2/SUM(G:G)</f>
        <v>1.4481212735517881E-2</v>
      </c>
      <c r="K2" s="1199">
        <f>J2</f>
        <v>1.4481212735517881E-2</v>
      </c>
    </row>
    <row r="3" spans="1:11">
      <c r="A3" s="1198" t="s">
        <v>2145</v>
      </c>
      <c r="B3" s="1198" t="s">
        <v>1912</v>
      </c>
      <c r="C3" s="1198" t="s">
        <v>2146</v>
      </c>
      <c r="D3" s="1198" t="s">
        <v>1191</v>
      </c>
      <c r="E3" s="1198" t="s">
        <v>190</v>
      </c>
      <c r="F3" s="1198" t="s">
        <v>23</v>
      </c>
      <c r="G3" s="1202">
        <v>50000000</v>
      </c>
      <c r="H3" s="1198" t="s">
        <v>2132</v>
      </c>
      <c r="I3" s="1198" t="s">
        <v>2147</v>
      </c>
      <c r="J3" s="1199">
        <f t="shared" ref="J3:J66" si="0">G3/SUM(G:G)</f>
        <v>1.445836851326692E-2</v>
      </c>
      <c r="K3" s="1199">
        <f>K2+J3</f>
        <v>2.8939581248784801E-2</v>
      </c>
    </row>
    <row r="4" spans="1:11">
      <c r="A4" s="1198" t="s">
        <v>2148</v>
      </c>
      <c r="B4" s="1198" t="s">
        <v>1912</v>
      </c>
      <c r="C4" s="1198" t="s">
        <v>2149</v>
      </c>
      <c r="D4" s="1198" t="s">
        <v>1191</v>
      </c>
      <c r="E4" s="1198" t="s">
        <v>190</v>
      </c>
      <c r="F4" s="1198" t="s">
        <v>23</v>
      </c>
      <c r="G4" s="1202">
        <v>50000000</v>
      </c>
      <c r="H4" s="1198" t="s">
        <v>2132</v>
      </c>
      <c r="I4" s="1198" t="s">
        <v>2150</v>
      </c>
      <c r="J4" s="1199">
        <f t="shared" si="0"/>
        <v>1.445836851326692E-2</v>
      </c>
      <c r="K4" s="1199">
        <f t="shared" ref="K4:K67" si="1">K3+J4</f>
        <v>4.3397949762051719E-2</v>
      </c>
    </row>
    <row r="5" spans="1:11">
      <c r="A5" s="1198" t="s">
        <v>2316</v>
      </c>
      <c r="B5" s="1198" t="s">
        <v>191</v>
      </c>
      <c r="C5" s="1198" t="s">
        <v>2317</v>
      </c>
      <c r="D5" s="1198" t="s">
        <v>1191</v>
      </c>
      <c r="E5" s="1198" t="s">
        <v>190</v>
      </c>
      <c r="F5" s="1198" t="s">
        <v>23</v>
      </c>
      <c r="G5" s="1202">
        <v>50000000</v>
      </c>
      <c r="H5" s="1198" t="s">
        <v>2306</v>
      </c>
      <c r="I5" s="1198" t="s">
        <v>1331</v>
      </c>
      <c r="J5" s="1199">
        <f t="shared" si="0"/>
        <v>1.445836851326692E-2</v>
      </c>
      <c r="K5" s="1199">
        <f t="shared" si="1"/>
        <v>5.785631827531864E-2</v>
      </c>
    </row>
    <row r="6" spans="1:11">
      <c r="A6" s="1198" t="s">
        <v>2318</v>
      </c>
      <c r="B6" s="1198" t="s">
        <v>191</v>
      </c>
      <c r="C6" s="1198" t="s">
        <v>2319</v>
      </c>
      <c r="D6" s="1198" t="s">
        <v>1191</v>
      </c>
      <c r="E6" s="1198" t="s">
        <v>190</v>
      </c>
      <c r="F6" s="1198" t="s">
        <v>23</v>
      </c>
      <c r="G6" s="1202">
        <v>50000000</v>
      </c>
      <c r="H6" s="1198" t="s">
        <v>1376</v>
      </c>
      <c r="I6" s="1198" t="s">
        <v>2320</v>
      </c>
      <c r="J6" s="1199">
        <f t="shared" si="0"/>
        <v>1.445836851326692E-2</v>
      </c>
      <c r="K6" s="1199">
        <f t="shared" si="1"/>
        <v>7.2314686788585561E-2</v>
      </c>
    </row>
    <row r="7" spans="1:11">
      <c r="A7" s="1198" t="s">
        <v>2494</v>
      </c>
      <c r="B7" s="1198" t="s">
        <v>191</v>
      </c>
      <c r="C7" s="1198" t="s">
        <v>2495</v>
      </c>
      <c r="D7" s="1198" t="s">
        <v>1191</v>
      </c>
      <c r="E7" s="1198" t="s">
        <v>190</v>
      </c>
      <c r="F7" s="1198" t="s">
        <v>23</v>
      </c>
      <c r="G7" s="1203">
        <v>50000000</v>
      </c>
      <c r="H7" s="1198" t="s">
        <v>2496</v>
      </c>
      <c r="I7" s="1198" t="s">
        <v>2497</v>
      </c>
      <c r="J7" s="1199">
        <f t="shared" si="0"/>
        <v>1.445836851326692E-2</v>
      </c>
      <c r="K7" s="1199">
        <f t="shared" si="1"/>
        <v>8.6773055301852475E-2</v>
      </c>
    </row>
    <row r="8" spans="1:11">
      <c r="A8" s="1198" t="s">
        <v>2594</v>
      </c>
      <c r="B8" s="1198" t="s">
        <v>191</v>
      </c>
      <c r="C8" s="1198" t="s">
        <v>2595</v>
      </c>
      <c r="D8" s="1198" t="s">
        <v>1191</v>
      </c>
      <c r="E8" s="1198" t="s">
        <v>190</v>
      </c>
      <c r="F8" s="1198" t="s">
        <v>23</v>
      </c>
      <c r="G8" s="1203">
        <v>50000000</v>
      </c>
      <c r="H8" s="1198" t="s">
        <v>2581</v>
      </c>
      <c r="I8" s="1198" t="s">
        <v>2596</v>
      </c>
      <c r="J8" s="1199">
        <f t="shared" si="0"/>
        <v>1.445836851326692E-2</v>
      </c>
      <c r="K8" s="1199">
        <f t="shared" si="1"/>
        <v>0.10123142381511939</v>
      </c>
    </row>
    <row r="9" spans="1:11">
      <c r="A9" s="1198" t="s">
        <v>2665</v>
      </c>
      <c r="B9" s="1198" t="s">
        <v>191</v>
      </c>
      <c r="C9" s="1198" t="s">
        <v>2666</v>
      </c>
      <c r="D9" s="1198" t="s">
        <v>1191</v>
      </c>
      <c r="E9" s="1198" t="s">
        <v>190</v>
      </c>
      <c r="F9" s="1198" t="s">
        <v>23</v>
      </c>
      <c r="G9" s="1203">
        <v>50000000</v>
      </c>
      <c r="H9" s="1198" t="s">
        <v>2653</v>
      </c>
      <c r="I9" s="1198" t="s">
        <v>2667</v>
      </c>
      <c r="J9" s="1199">
        <f t="shared" si="0"/>
        <v>1.445836851326692E-2</v>
      </c>
      <c r="K9" s="1199">
        <f t="shared" si="1"/>
        <v>0.1156897923283863</v>
      </c>
    </row>
    <row r="10" spans="1:11">
      <c r="A10" s="1198" t="s">
        <v>3273</v>
      </c>
      <c r="B10" s="1198" t="s">
        <v>191</v>
      </c>
      <c r="C10" s="1198" t="s">
        <v>3274</v>
      </c>
      <c r="D10" s="1198" t="s">
        <v>1191</v>
      </c>
      <c r="E10" s="1198" t="s">
        <v>190</v>
      </c>
      <c r="F10" s="1198" t="s">
        <v>23</v>
      </c>
      <c r="G10" s="1203">
        <v>50000000</v>
      </c>
      <c r="H10" s="1198" t="s">
        <v>3061</v>
      </c>
      <c r="I10" s="1198" t="s">
        <v>2554</v>
      </c>
      <c r="J10" s="1199">
        <f t="shared" si="0"/>
        <v>1.445836851326692E-2</v>
      </c>
      <c r="K10" s="1199">
        <f t="shared" si="1"/>
        <v>0.13014816084165323</v>
      </c>
    </row>
    <row r="11" spans="1:11">
      <c r="A11" s="1198" t="s">
        <v>3275</v>
      </c>
      <c r="B11" s="1198" t="s">
        <v>191</v>
      </c>
      <c r="C11" s="1198" t="s">
        <v>3276</v>
      </c>
      <c r="D11" s="1198" t="s">
        <v>1191</v>
      </c>
      <c r="E11" s="1198" t="s">
        <v>190</v>
      </c>
      <c r="F11" s="1198" t="s">
        <v>23</v>
      </c>
      <c r="G11" s="1203">
        <v>50000000</v>
      </c>
      <c r="H11" s="1198" t="s">
        <v>3063</v>
      </c>
      <c r="I11" s="1198" t="s">
        <v>2025</v>
      </c>
      <c r="J11" s="1199">
        <f t="shared" si="0"/>
        <v>1.445836851326692E-2</v>
      </c>
      <c r="K11" s="1199">
        <f t="shared" si="1"/>
        <v>0.14460652935492016</v>
      </c>
    </row>
    <row r="12" spans="1:11">
      <c r="A12" s="1198" t="s">
        <v>1704</v>
      </c>
      <c r="B12" s="1198" t="s">
        <v>191</v>
      </c>
      <c r="C12" s="1198" t="s">
        <v>1705</v>
      </c>
      <c r="D12" s="1198" t="s">
        <v>1191</v>
      </c>
      <c r="E12" s="1198" t="s">
        <v>190</v>
      </c>
      <c r="F12" s="1198" t="s">
        <v>23</v>
      </c>
      <c r="G12" s="1202">
        <v>40000000</v>
      </c>
      <c r="H12" s="1198" t="s">
        <v>1371</v>
      </c>
      <c r="I12" s="1198" t="s">
        <v>1706</v>
      </c>
      <c r="J12" s="1199">
        <f t="shared" si="0"/>
        <v>1.1566694810613535E-2</v>
      </c>
      <c r="K12" s="1199">
        <f t="shared" si="1"/>
        <v>0.1561732241655337</v>
      </c>
    </row>
    <row r="13" spans="1:11">
      <c r="A13" s="1198" t="s">
        <v>1778</v>
      </c>
      <c r="B13" s="1198" t="s">
        <v>191</v>
      </c>
      <c r="C13" s="1198" t="s">
        <v>1779</v>
      </c>
      <c r="D13" s="1198" t="s">
        <v>1191</v>
      </c>
      <c r="E13" s="1198" t="s">
        <v>190</v>
      </c>
      <c r="F13" s="1198" t="s">
        <v>23</v>
      </c>
      <c r="G13" s="1202">
        <v>40000000</v>
      </c>
      <c r="H13" s="1198" t="s">
        <v>1760</v>
      </c>
      <c r="I13" s="1198" t="s">
        <v>1780</v>
      </c>
      <c r="J13" s="1199">
        <f t="shared" si="0"/>
        <v>1.1566694810613535E-2</v>
      </c>
      <c r="K13" s="1199">
        <f t="shared" si="1"/>
        <v>0.16773991897614723</v>
      </c>
    </row>
    <row r="14" spans="1:11">
      <c r="A14" s="1198" t="s">
        <v>2191</v>
      </c>
      <c r="B14" s="1198" t="s">
        <v>1912</v>
      </c>
      <c r="C14" s="1198" t="s">
        <v>2192</v>
      </c>
      <c r="D14" s="1198" t="s">
        <v>1191</v>
      </c>
      <c r="E14" s="1198" t="s">
        <v>190</v>
      </c>
      <c r="F14" s="1198" t="s">
        <v>23</v>
      </c>
      <c r="G14" s="1202">
        <v>40000000</v>
      </c>
      <c r="H14" s="1198" t="s">
        <v>2170</v>
      </c>
      <c r="I14" s="1198" t="s">
        <v>2193</v>
      </c>
      <c r="J14" s="1199">
        <f t="shared" si="0"/>
        <v>1.1566694810613535E-2</v>
      </c>
      <c r="K14" s="1199">
        <f t="shared" si="1"/>
        <v>0.17930661378676077</v>
      </c>
    </row>
    <row r="15" spans="1:11">
      <c r="A15" s="1198" t="s">
        <v>2597</v>
      </c>
      <c r="B15" s="1198" t="s">
        <v>191</v>
      </c>
      <c r="C15" s="1198" t="s">
        <v>2598</v>
      </c>
      <c r="D15" s="1198" t="s">
        <v>1191</v>
      </c>
      <c r="E15" s="1198" t="s">
        <v>190</v>
      </c>
      <c r="F15" s="1198" t="s">
        <v>23</v>
      </c>
      <c r="G15" s="1203">
        <v>40000000</v>
      </c>
      <c r="H15" s="1198" t="s">
        <v>2575</v>
      </c>
      <c r="I15" s="1198" t="s">
        <v>2599</v>
      </c>
      <c r="J15" s="1199">
        <f t="shared" si="0"/>
        <v>1.1566694810613535E-2</v>
      </c>
      <c r="K15" s="1199">
        <f t="shared" si="1"/>
        <v>0.19087330859737431</v>
      </c>
    </row>
    <row r="16" spans="1:11">
      <c r="A16" s="1198" t="s">
        <v>1456</v>
      </c>
      <c r="B16" s="1198" t="s">
        <v>191</v>
      </c>
      <c r="C16" s="1198" t="s">
        <v>1457</v>
      </c>
      <c r="D16" s="1198" t="s">
        <v>1191</v>
      </c>
      <c r="E16" s="1198" t="s">
        <v>190</v>
      </c>
      <c r="F16" s="1198" t="s">
        <v>23</v>
      </c>
      <c r="G16" s="1202">
        <v>39891591</v>
      </c>
      <c r="H16" s="1198" t="s">
        <v>1450</v>
      </c>
      <c r="I16" s="1198" t="s">
        <v>1458</v>
      </c>
      <c r="J16" s="1199">
        <f t="shared" si="0"/>
        <v>1.1535346465170441E-2</v>
      </c>
      <c r="K16" s="1199">
        <f t="shared" si="1"/>
        <v>0.20240865506254474</v>
      </c>
    </row>
    <row r="17" spans="1:11">
      <c r="A17" s="1198" t="s">
        <v>2194</v>
      </c>
      <c r="B17" s="1198" t="s">
        <v>1912</v>
      </c>
      <c r="C17" s="1198" t="s">
        <v>2195</v>
      </c>
      <c r="D17" s="1198" t="s">
        <v>1191</v>
      </c>
      <c r="E17" s="1198" t="s">
        <v>190</v>
      </c>
      <c r="F17" s="1198" t="s">
        <v>23</v>
      </c>
      <c r="G17" s="1202">
        <v>38220458</v>
      </c>
      <c r="H17" s="1198" t="s">
        <v>2183</v>
      </c>
      <c r="I17" s="1198" t="s">
        <v>2196</v>
      </c>
      <c r="J17" s="1199">
        <f t="shared" si="0"/>
        <v>1.1052109330196814E-2</v>
      </c>
      <c r="K17" s="1199">
        <f t="shared" si="1"/>
        <v>0.21346076439274156</v>
      </c>
    </row>
    <row r="18" spans="1:11">
      <c r="A18" s="1198" t="s">
        <v>2197</v>
      </c>
      <c r="B18" s="1198" t="s">
        <v>1912</v>
      </c>
      <c r="C18" s="1198" t="s">
        <v>2198</v>
      </c>
      <c r="D18" s="1198" t="s">
        <v>1191</v>
      </c>
      <c r="E18" s="1198" t="s">
        <v>190</v>
      </c>
      <c r="F18" s="1198" t="s">
        <v>23</v>
      </c>
      <c r="G18" s="1202">
        <v>35500000</v>
      </c>
      <c r="H18" s="1198" t="s">
        <v>2173</v>
      </c>
      <c r="I18" s="1198" t="s">
        <v>2199</v>
      </c>
      <c r="J18" s="1199">
        <f t="shared" si="0"/>
        <v>1.0265441644419513E-2</v>
      </c>
      <c r="K18" s="1199">
        <f t="shared" si="1"/>
        <v>0.22372620603716106</v>
      </c>
    </row>
    <row r="19" spans="1:11">
      <c r="A19" s="1198" t="s">
        <v>2200</v>
      </c>
      <c r="B19" s="1198" t="s">
        <v>1912</v>
      </c>
      <c r="C19" s="1198" t="s">
        <v>2201</v>
      </c>
      <c r="D19" s="1198" t="s">
        <v>1191</v>
      </c>
      <c r="E19" s="1198" t="s">
        <v>190</v>
      </c>
      <c r="F19" s="1198" t="s">
        <v>23</v>
      </c>
      <c r="G19" s="1202">
        <v>35250000</v>
      </c>
      <c r="H19" s="1198" t="s">
        <v>2165</v>
      </c>
      <c r="I19" s="1198" t="s">
        <v>2202</v>
      </c>
      <c r="J19" s="1199">
        <f t="shared" si="0"/>
        <v>1.0193149801853178E-2</v>
      </c>
      <c r="K19" s="1199">
        <f t="shared" si="1"/>
        <v>0.23391935583901424</v>
      </c>
    </row>
    <row r="20" spans="1:11">
      <c r="A20" s="1198" t="s">
        <v>2154</v>
      </c>
      <c r="B20" s="1198" t="s">
        <v>1912</v>
      </c>
      <c r="C20" s="1198" t="s">
        <v>2155</v>
      </c>
      <c r="D20" s="1198" t="s">
        <v>1191</v>
      </c>
      <c r="E20" s="1198" t="s">
        <v>190</v>
      </c>
      <c r="F20" s="1198" t="s">
        <v>23</v>
      </c>
      <c r="G20" s="1202">
        <v>30500000</v>
      </c>
      <c r="H20" s="1198" t="s">
        <v>2173</v>
      </c>
      <c r="I20" s="1198" t="s">
        <v>2156</v>
      </c>
      <c r="J20" s="1199">
        <f t="shared" si="0"/>
        <v>8.8196047930928206E-3</v>
      </c>
      <c r="K20" s="1199">
        <f t="shared" si="1"/>
        <v>0.24273896063210706</v>
      </c>
    </row>
    <row r="21" spans="1:11">
      <c r="A21" s="1198" t="s">
        <v>1192</v>
      </c>
      <c r="B21" s="1198" t="s">
        <v>183</v>
      </c>
      <c r="C21" s="1198" t="s">
        <v>1193</v>
      </c>
      <c r="D21" s="1198" t="s">
        <v>1191</v>
      </c>
      <c r="E21" s="1198" t="s">
        <v>190</v>
      </c>
      <c r="F21" s="1198" t="s">
        <v>23</v>
      </c>
      <c r="G21" s="1202">
        <v>30000000</v>
      </c>
      <c r="H21" s="1198" t="s">
        <v>665</v>
      </c>
      <c r="I21" s="1198" t="s">
        <v>1388</v>
      </c>
      <c r="J21" s="1199">
        <f t="shared" si="0"/>
        <v>8.675021107960151E-3</v>
      </c>
      <c r="K21" s="1199">
        <f t="shared" si="1"/>
        <v>0.25141398174006724</v>
      </c>
    </row>
    <row r="22" spans="1:11">
      <c r="A22" s="1198" t="s">
        <v>1707</v>
      </c>
      <c r="B22" s="1198" t="s">
        <v>191</v>
      </c>
      <c r="C22" s="1198" t="s">
        <v>1708</v>
      </c>
      <c r="D22" s="1198" t="s">
        <v>1191</v>
      </c>
      <c r="E22" s="1198" t="s">
        <v>190</v>
      </c>
      <c r="F22" s="1198" t="s">
        <v>23</v>
      </c>
      <c r="G22" s="1202">
        <v>30000000</v>
      </c>
      <c r="H22" s="1198" t="s">
        <v>1623</v>
      </c>
      <c r="I22" s="1198" t="s">
        <v>1709</v>
      </c>
      <c r="J22" s="1199">
        <f t="shared" si="0"/>
        <v>8.675021107960151E-3</v>
      </c>
      <c r="K22" s="1199">
        <f t="shared" si="1"/>
        <v>0.26008900284802738</v>
      </c>
    </row>
    <row r="23" spans="1:11">
      <c r="A23" s="1198" t="s">
        <v>1710</v>
      </c>
      <c r="B23" s="1198" t="s">
        <v>191</v>
      </c>
      <c r="C23" s="1198" t="s">
        <v>1711</v>
      </c>
      <c r="D23" s="1198" t="s">
        <v>1191</v>
      </c>
      <c r="E23" s="1198" t="s">
        <v>190</v>
      </c>
      <c r="F23" s="1198" t="s">
        <v>23</v>
      </c>
      <c r="G23" s="1202">
        <v>30000000</v>
      </c>
      <c r="H23" s="1198" t="s">
        <v>1671</v>
      </c>
      <c r="I23" s="1198" t="s">
        <v>1712</v>
      </c>
      <c r="J23" s="1199">
        <f t="shared" si="0"/>
        <v>8.675021107960151E-3</v>
      </c>
      <c r="K23" s="1199">
        <f t="shared" si="1"/>
        <v>0.26876402395598753</v>
      </c>
    </row>
    <row r="24" spans="1:11">
      <c r="A24" s="1198" t="s">
        <v>1781</v>
      </c>
      <c r="B24" s="1198" t="s">
        <v>183</v>
      </c>
      <c r="C24" s="1198" t="s">
        <v>1782</v>
      </c>
      <c r="D24" s="1198" t="s">
        <v>1191</v>
      </c>
      <c r="E24" s="1198" t="s">
        <v>190</v>
      </c>
      <c r="F24" s="1198" t="s">
        <v>23</v>
      </c>
      <c r="G24" s="1202">
        <v>30000000</v>
      </c>
      <c r="H24" s="1198" t="s">
        <v>1762</v>
      </c>
      <c r="I24" s="1198" t="s">
        <v>1783</v>
      </c>
      <c r="J24" s="1199">
        <f t="shared" si="0"/>
        <v>8.675021107960151E-3</v>
      </c>
      <c r="K24" s="1199">
        <f t="shared" si="1"/>
        <v>0.27743904506394768</v>
      </c>
    </row>
    <row r="25" spans="1:11">
      <c r="A25" s="1198" t="s">
        <v>1913</v>
      </c>
      <c r="B25" s="1198" t="s">
        <v>1912</v>
      </c>
      <c r="C25" s="1198" t="s">
        <v>1914</v>
      </c>
      <c r="D25" s="1198" t="s">
        <v>1191</v>
      </c>
      <c r="E25" s="1198" t="s">
        <v>190</v>
      </c>
      <c r="F25" s="1198" t="s">
        <v>23</v>
      </c>
      <c r="G25" s="1202">
        <v>30000000</v>
      </c>
      <c r="H25" s="1198" t="s">
        <v>1328</v>
      </c>
      <c r="I25" s="1198" t="s">
        <v>1915</v>
      </c>
      <c r="J25" s="1199">
        <f t="shared" si="0"/>
        <v>8.675021107960151E-3</v>
      </c>
      <c r="K25" s="1199">
        <f t="shared" si="1"/>
        <v>0.28611406617190782</v>
      </c>
    </row>
    <row r="26" spans="1:11">
      <c r="A26" s="1198" t="s">
        <v>2203</v>
      </c>
      <c r="B26" s="1198" t="s">
        <v>1912</v>
      </c>
      <c r="C26" s="1198" t="s">
        <v>2204</v>
      </c>
      <c r="D26" s="1198" t="s">
        <v>1191</v>
      </c>
      <c r="E26" s="1198" t="s">
        <v>190</v>
      </c>
      <c r="F26" s="1198" t="s">
        <v>23</v>
      </c>
      <c r="G26" s="1202">
        <v>30000000</v>
      </c>
      <c r="H26" s="1198" t="s">
        <v>2183</v>
      </c>
      <c r="I26" s="1198" t="s">
        <v>2205</v>
      </c>
      <c r="J26" s="1199">
        <f t="shared" si="0"/>
        <v>8.675021107960151E-3</v>
      </c>
      <c r="K26" s="1199">
        <f t="shared" si="1"/>
        <v>0.29478908727986797</v>
      </c>
    </row>
    <row r="27" spans="1:11">
      <c r="A27" s="1198" t="s">
        <v>2266</v>
      </c>
      <c r="B27" s="1198" t="s">
        <v>1912</v>
      </c>
      <c r="C27" s="1198" t="s">
        <v>2267</v>
      </c>
      <c r="D27" s="1198" t="s">
        <v>1191</v>
      </c>
      <c r="E27" s="1198" t="s">
        <v>190</v>
      </c>
      <c r="F27" s="1198" t="s">
        <v>23</v>
      </c>
      <c r="G27" s="1202">
        <v>30000000</v>
      </c>
      <c r="H27" s="1198" t="s">
        <v>2250</v>
      </c>
      <c r="I27" s="1198" t="s">
        <v>2268</v>
      </c>
      <c r="J27" s="1199">
        <f t="shared" si="0"/>
        <v>8.675021107960151E-3</v>
      </c>
      <c r="K27" s="1199">
        <f t="shared" si="1"/>
        <v>0.30346410838782811</v>
      </c>
    </row>
    <row r="28" spans="1:11">
      <c r="A28" s="1198" t="s">
        <v>2668</v>
      </c>
      <c r="B28" s="1198" t="s">
        <v>189</v>
      </c>
      <c r="C28" s="1198" t="s">
        <v>2669</v>
      </c>
      <c r="D28" s="1198" t="s">
        <v>1939</v>
      </c>
      <c r="E28" s="1198" t="s">
        <v>184</v>
      </c>
      <c r="F28" s="1198" t="s">
        <v>22</v>
      </c>
      <c r="G28" s="1203">
        <v>30000000</v>
      </c>
      <c r="H28" s="1198" t="s">
        <v>2654</v>
      </c>
      <c r="I28" s="1198" t="s">
        <v>2670</v>
      </c>
      <c r="J28" s="1199">
        <f t="shared" si="0"/>
        <v>8.675021107960151E-3</v>
      </c>
      <c r="K28" s="1199">
        <f t="shared" si="1"/>
        <v>0.31213912949578826</v>
      </c>
    </row>
    <row r="29" spans="1:11">
      <c r="A29" s="1198" t="s">
        <v>2976</v>
      </c>
      <c r="B29" s="1198" t="s">
        <v>189</v>
      </c>
      <c r="C29" s="1198" t="s">
        <v>2977</v>
      </c>
      <c r="D29" s="1198" t="s">
        <v>1920</v>
      </c>
      <c r="E29" s="1198" t="s">
        <v>184</v>
      </c>
      <c r="F29" s="1198" t="s">
        <v>23</v>
      </c>
      <c r="G29" s="1203">
        <v>30000000</v>
      </c>
      <c r="H29" s="1198" t="s">
        <v>1739</v>
      </c>
      <c r="I29" s="1198" t="s">
        <v>2978</v>
      </c>
      <c r="J29" s="1199">
        <f t="shared" si="0"/>
        <v>8.675021107960151E-3</v>
      </c>
      <c r="K29" s="1199">
        <f t="shared" si="1"/>
        <v>0.3208141506037484</v>
      </c>
    </row>
    <row r="30" spans="1:11">
      <c r="A30" s="1198" t="s">
        <v>2979</v>
      </c>
      <c r="B30" s="1198" t="s">
        <v>183</v>
      </c>
      <c r="C30" s="1198" t="s">
        <v>2980</v>
      </c>
      <c r="D30" s="1198" t="s">
        <v>2391</v>
      </c>
      <c r="E30" s="1198" t="s">
        <v>190</v>
      </c>
      <c r="F30" s="1198" t="s">
        <v>22</v>
      </c>
      <c r="G30" s="1203">
        <v>30000000</v>
      </c>
      <c r="H30" s="1198" t="s">
        <v>2909</v>
      </c>
      <c r="I30" s="1198" t="s">
        <v>2981</v>
      </c>
      <c r="J30" s="1199">
        <f t="shared" si="0"/>
        <v>8.675021107960151E-3</v>
      </c>
      <c r="K30" s="1199">
        <f t="shared" si="1"/>
        <v>0.32948917171170855</v>
      </c>
    </row>
    <row r="31" spans="1:11">
      <c r="A31" s="1198" t="s">
        <v>1916</v>
      </c>
      <c r="B31" s="1198" t="s">
        <v>1912</v>
      </c>
      <c r="C31" s="1198" t="s">
        <v>1917</v>
      </c>
      <c r="D31" s="1198" t="s">
        <v>1191</v>
      </c>
      <c r="E31" s="1198" t="s">
        <v>190</v>
      </c>
      <c r="F31" s="1198" t="s">
        <v>23</v>
      </c>
      <c r="G31" s="1202">
        <v>26500000</v>
      </c>
      <c r="H31" s="1198" t="s">
        <v>1328</v>
      </c>
      <c r="I31" s="1198" t="s">
        <v>1915</v>
      </c>
      <c r="J31" s="1199">
        <f t="shared" si="0"/>
        <v>7.6629353120314667E-3</v>
      </c>
      <c r="K31" s="1199">
        <f t="shared" si="1"/>
        <v>0.33715210702374004</v>
      </c>
    </row>
    <row r="32" spans="1:11">
      <c r="A32" s="1198" t="s">
        <v>1713</v>
      </c>
      <c r="B32" s="1198" t="s">
        <v>191</v>
      </c>
      <c r="C32" s="1198" t="s">
        <v>1714</v>
      </c>
      <c r="D32" s="1198" t="s">
        <v>1191</v>
      </c>
      <c r="E32" s="1198" t="s">
        <v>190</v>
      </c>
      <c r="F32" s="1198" t="s">
        <v>23</v>
      </c>
      <c r="G32" s="1202">
        <v>25000000</v>
      </c>
      <c r="H32" s="1198" t="s">
        <v>1374</v>
      </c>
      <c r="I32" s="1198" t="s">
        <v>1715</v>
      </c>
      <c r="J32" s="1199">
        <f t="shared" si="0"/>
        <v>7.2291842566334598E-3</v>
      </c>
      <c r="K32" s="1199">
        <f t="shared" si="1"/>
        <v>0.34438129128037348</v>
      </c>
    </row>
    <row r="33" spans="1:11">
      <c r="A33" s="1198" t="s">
        <v>2109</v>
      </c>
      <c r="B33" s="1198" t="s">
        <v>191</v>
      </c>
      <c r="C33" s="1198" t="s">
        <v>2110</v>
      </c>
      <c r="D33" s="1198" t="s">
        <v>1191</v>
      </c>
      <c r="E33" s="1198" t="s">
        <v>190</v>
      </c>
      <c r="F33" s="1198" t="s">
        <v>23</v>
      </c>
      <c r="G33" s="1202">
        <v>25000000</v>
      </c>
      <c r="H33" s="1198" t="s">
        <v>2065</v>
      </c>
      <c r="I33" s="1198" t="s">
        <v>2111</v>
      </c>
      <c r="J33" s="1199">
        <f t="shared" si="0"/>
        <v>7.2291842566334598E-3</v>
      </c>
      <c r="K33" s="1199">
        <f t="shared" si="1"/>
        <v>0.35161047553700692</v>
      </c>
    </row>
    <row r="34" spans="1:11">
      <c r="A34" s="1198" t="s">
        <v>2036</v>
      </c>
      <c r="B34" s="1198" t="s">
        <v>191</v>
      </c>
      <c r="C34" s="1198" t="s">
        <v>2024</v>
      </c>
      <c r="D34" s="1198" t="s">
        <v>1191</v>
      </c>
      <c r="E34" s="1198" t="s">
        <v>190</v>
      </c>
      <c r="F34" s="1198" t="s">
        <v>23</v>
      </c>
      <c r="G34" s="1202">
        <v>25000000</v>
      </c>
      <c r="H34" s="1198" t="s">
        <v>2067</v>
      </c>
      <c r="I34" s="1198" t="s">
        <v>2025</v>
      </c>
      <c r="J34" s="1199">
        <f t="shared" si="0"/>
        <v>7.2291842566334598E-3</v>
      </c>
      <c r="K34" s="1199">
        <f t="shared" si="1"/>
        <v>0.35883965979364035</v>
      </c>
    </row>
    <row r="35" spans="1:11">
      <c r="A35" s="1198" t="s">
        <v>2377</v>
      </c>
      <c r="B35" s="1198" t="s">
        <v>187</v>
      </c>
      <c r="C35" s="1198" t="s">
        <v>2378</v>
      </c>
      <c r="D35" s="1198" t="s">
        <v>1215</v>
      </c>
      <c r="E35" s="1198" t="s">
        <v>184</v>
      </c>
      <c r="F35" s="1198" t="s">
        <v>169</v>
      </c>
      <c r="G35" s="1202">
        <v>25000000</v>
      </c>
      <c r="H35" s="1198" t="s">
        <v>2305</v>
      </c>
      <c r="I35" s="1198" t="s">
        <v>2374</v>
      </c>
      <c r="J35" s="1199">
        <f t="shared" si="0"/>
        <v>7.2291842566334598E-3</v>
      </c>
      <c r="K35" s="1199">
        <f t="shared" si="1"/>
        <v>0.36606884405027379</v>
      </c>
    </row>
    <row r="36" spans="1:11">
      <c r="A36" s="1198" t="s">
        <v>2498</v>
      </c>
      <c r="B36" s="1198" t="s">
        <v>191</v>
      </c>
      <c r="C36" s="1198" t="s">
        <v>2499</v>
      </c>
      <c r="D36" s="1198" t="s">
        <v>1191</v>
      </c>
      <c r="E36" s="1198" t="s">
        <v>190</v>
      </c>
      <c r="F36" s="1198" t="s">
        <v>23</v>
      </c>
      <c r="G36" s="1203">
        <v>25000000</v>
      </c>
      <c r="H36" s="1198" t="s">
        <v>2500</v>
      </c>
      <c r="I36" s="1198" t="s">
        <v>2501</v>
      </c>
      <c r="J36" s="1199">
        <f t="shared" si="0"/>
        <v>7.2291842566334598E-3</v>
      </c>
      <c r="K36" s="1199">
        <f t="shared" si="1"/>
        <v>0.37329802830690723</v>
      </c>
    </row>
    <row r="37" spans="1:11">
      <c r="A37" s="1198" t="s">
        <v>1459</v>
      </c>
      <c r="B37" s="1198" t="s">
        <v>191</v>
      </c>
      <c r="C37" s="1198" t="s">
        <v>1460</v>
      </c>
      <c r="D37" s="1198" t="s">
        <v>1191</v>
      </c>
      <c r="E37" s="1198" t="s">
        <v>190</v>
      </c>
      <c r="F37" s="1198" t="s">
        <v>23</v>
      </c>
      <c r="G37" s="1202">
        <v>24598918</v>
      </c>
      <c r="H37" s="1198" t="s">
        <v>1319</v>
      </c>
      <c r="I37" s="1198" t="s">
        <v>1461</v>
      </c>
      <c r="J37" s="1199">
        <f t="shared" si="0"/>
        <v>7.1132044294326966E-3</v>
      </c>
      <c r="K37" s="1199">
        <f t="shared" si="1"/>
        <v>0.38041123273633992</v>
      </c>
    </row>
    <row r="38" spans="1:11">
      <c r="A38" s="1198" t="s">
        <v>2197</v>
      </c>
      <c r="B38" s="1198" t="s">
        <v>1912</v>
      </c>
      <c r="C38" s="1198" t="s">
        <v>2198</v>
      </c>
      <c r="D38" s="1198" t="s">
        <v>1191</v>
      </c>
      <c r="E38" s="1198" t="s">
        <v>190</v>
      </c>
      <c r="F38" s="1198" t="s">
        <v>23</v>
      </c>
      <c r="G38" s="1202">
        <v>24500000</v>
      </c>
      <c r="H38" s="1198" t="s">
        <v>2170</v>
      </c>
      <c r="I38" s="1198" t="s">
        <v>2199</v>
      </c>
      <c r="J38" s="1199">
        <f t="shared" si="0"/>
        <v>7.0846005715007902E-3</v>
      </c>
      <c r="K38" s="1199">
        <f t="shared" si="1"/>
        <v>0.38749583330784071</v>
      </c>
    </row>
    <row r="39" spans="1:11">
      <c r="A39" s="1198" t="s">
        <v>2269</v>
      </c>
      <c r="B39" s="1198" t="s">
        <v>1912</v>
      </c>
      <c r="C39" s="1198" t="s">
        <v>2270</v>
      </c>
      <c r="D39" s="1198" t="s">
        <v>1191</v>
      </c>
      <c r="E39" s="1198" t="s">
        <v>190</v>
      </c>
      <c r="F39" s="1198" t="s">
        <v>23</v>
      </c>
      <c r="G39" s="1202">
        <v>23922700</v>
      </c>
      <c r="H39" s="1198" t="s">
        <v>2254</v>
      </c>
      <c r="I39" s="1198" t="s">
        <v>2271</v>
      </c>
      <c r="J39" s="1199">
        <f t="shared" si="0"/>
        <v>6.9176642486466107E-3</v>
      </c>
      <c r="K39" s="1199">
        <f t="shared" si="1"/>
        <v>0.3944134975564873</v>
      </c>
    </row>
    <row r="40" spans="1:11">
      <c r="A40" s="1198" t="s">
        <v>2206</v>
      </c>
      <c r="B40" s="1198" t="s">
        <v>1912</v>
      </c>
      <c r="C40" s="1198" t="s">
        <v>2152</v>
      </c>
      <c r="D40" s="1198" t="s">
        <v>1191</v>
      </c>
      <c r="E40" s="1198" t="s">
        <v>190</v>
      </c>
      <c r="F40" s="1198" t="s">
        <v>23</v>
      </c>
      <c r="G40" s="1202">
        <v>23400000</v>
      </c>
      <c r="H40" s="1198" t="s">
        <v>2179</v>
      </c>
      <c r="I40" s="1198" t="s">
        <v>2153</v>
      </c>
      <c r="J40" s="1199">
        <f t="shared" si="0"/>
        <v>6.766516464208918E-3</v>
      </c>
      <c r="K40" s="1199">
        <f t="shared" si="1"/>
        <v>0.4011800140206962</v>
      </c>
    </row>
    <row r="41" spans="1:11">
      <c r="A41" s="1198" t="s">
        <v>1829</v>
      </c>
      <c r="B41" s="1198" t="s">
        <v>183</v>
      </c>
      <c r="C41" s="1198" t="s">
        <v>1830</v>
      </c>
      <c r="D41" s="1198" t="s">
        <v>1191</v>
      </c>
      <c r="E41" s="1198" t="s">
        <v>190</v>
      </c>
      <c r="F41" s="1198" t="s">
        <v>23</v>
      </c>
      <c r="G41" s="1202">
        <v>23000000</v>
      </c>
      <c r="H41" s="1198" t="s">
        <v>1818</v>
      </c>
      <c r="I41" s="1198" t="s">
        <v>1831</v>
      </c>
      <c r="J41" s="1199">
        <f t="shared" si="0"/>
        <v>6.6508495161027824E-3</v>
      </c>
      <c r="K41" s="1199">
        <f t="shared" si="1"/>
        <v>0.40783086353679898</v>
      </c>
    </row>
    <row r="42" spans="1:11">
      <c r="A42" s="1198" t="s">
        <v>2982</v>
      </c>
      <c r="B42" s="1198" t="s">
        <v>1912</v>
      </c>
      <c r="C42" s="1198" t="s">
        <v>2983</v>
      </c>
      <c r="D42" s="1198" t="s">
        <v>1191</v>
      </c>
      <c r="E42" s="1198" t="s">
        <v>190</v>
      </c>
      <c r="F42" s="1198" t="s">
        <v>23</v>
      </c>
      <c r="G42" s="1203">
        <v>23000000</v>
      </c>
      <c r="H42" s="1198" t="s">
        <v>2911</v>
      </c>
      <c r="I42" s="1198" t="s">
        <v>2984</v>
      </c>
      <c r="J42" s="1199">
        <f t="shared" si="0"/>
        <v>6.6508495161027824E-3</v>
      </c>
      <c r="K42" s="1199">
        <f t="shared" si="1"/>
        <v>0.41448171305290177</v>
      </c>
    </row>
    <row r="43" spans="1:11">
      <c r="A43" s="1198" t="s">
        <v>2985</v>
      </c>
      <c r="B43" s="1198" t="s">
        <v>1912</v>
      </c>
      <c r="C43" s="1198" t="s">
        <v>2986</v>
      </c>
      <c r="D43" s="1198" t="s">
        <v>1191</v>
      </c>
      <c r="E43" s="1198" t="s">
        <v>190</v>
      </c>
      <c r="F43" s="1198" t="s">
        <v>23</v>
      </c>
      <c r="G43" s="1203">
        <v>22445000</v>
      </c>
      <c r="H43" s="1198" t="s">
        <v>1356</v>
      </c>
      <c r="I43" s="1198" t="s">
        <v>2987</v>
      </c>
      <c r="J43" s="1199">
        <f t="shared" si="0"/>
        <v>6.4903616256055197E-3</v>
      </c>
      <c r="K43" s="1199">
        <f t="shared" si="1"/>
        <v>0.42097207467850728</v>
      </c>
    </row>
    <row r="44" spans="1:11">
      <c r="A44" s="1198" t="s">
        <v>2988</v>
      </c>
      <c r="B44" s="1198" t="s">
        <v>1912</v>
      </c>
      <c r="C44" s="1198" t="s">
        <v>2989</v>
      </c>
      <c r="D44" s="1198" t="s">
        <v>1191</v>
      </c>
      <c r="E44" s="1198" t="s">
        <v>190</v>
      </c>
      <c r="F44" s="1198" t="s">
        <v>23</v>
      </c>
      <c r="G44" s="1203">
        <v>21332651</v>
      </c>
      <c r="H44" s="1198" t="s">
        <v>1356</v>
      </c>
      <c r="I44" s="1198" t="s">
        <v>2990</v>
      </c>
      <c r="J44" s="1199">
        <f t="shared" si="0"/>
        <v>6.1687065904582408E-3</v>
      </c>
      <c r="K44" s="1199">
        <f t="shared" si="1"/>
        <v>0.42714078126896554</v>
      </c>
    </row>
    <row r="45" spans="1:11">
      <c r="A45" s="1198" t="s">
        <v>1462</v>
      </c>
      <c r="B45" s="1198" t="s">
        <v>191</v>
      </c>
      <c r="C45" s="1198" t="s">
        <v>1463</v>
      </c>
      <c r="D45" s="1198" t="s">
        <v>1191</v>
      </c>
      <c r="E45" s="1198" t="s">
        <v>190</v>
      </c>
      <c r="F45" s="1198" t="s">
        <v>23</v>
      </c>
      <c r="G45" s="1202">
        <v>20151525</v>
      </c>
      <c r="H45" s="1198" t="s">
        <v>1451</v>
      </c>
      <c r="I45" s="1198" t="s">
        <v>1464</v>
      </c>
      <c r="J45" s="1199">
        <f t="shared" si="0"/>
        <v>5.8271634910862227E-3</v>
      </c>
      <c r="K45" s="1199">
        <f t="shared" si="1"/>
        <v>0.43296794476005174</v>
      </c>
    </row>
    <row r="46" spans="1:11">
      <c r="A46" s="1198" t="s">
        <v>1465</v>
      </c>
      <c r="B46" s="1198" t="s">
        <v>191</v>
      </c>
      <c r="C46" s="1198" t="s">
        <v>1466</v>
      </c>
      <c r="D46" s="1198" t="s">
        <v>1191</v>
      </c>
      <c r="E46" s="1198" t="s">
        <v>190</v>
      </c>
      <c r="F46" s="1198" t="s">
        <v>23</v>
      </c>
      <c r="G46" s="1202">
        <v>20094458</v>
      </c>
      <c r="H46" s="1198" t="s">
        <v>1447</v>
      </c>
      <c r="I46" s="1198" t="s">
        <v>1467</v>
      </c>
      <c r="J46" s="1199">
        <f t="shared" si="0"/>
        <v>5.810661576767291E-3</v>
      </c>
      <c r="K46" s="1199">
        <f t="shared" si="1"/>
        <v>0.43877860633681903</v>
      </c>
    </row>
    <row r="47" spans="1:11">
      <c r="A47" s="1198" t="s">
        <v>1198</v>
      </c>
      <c r="B47" s="1198" t="s">
        <v>186</v>
      </c>
      <c r="C47" s="1198" t="s">
        <v>1199</v>
      </c>
      <c r="D47" s="1198" t="s">
        <v>1191</v>
      </c>
      <c r="E47" s="1198" t="s">
        <v>190</v>
      </c>
      <c r="F47" s="1198" t="s">
        <v>23</v>
      </c>
      <c r="G47" s="1202">
        <v>20000000</v>
      </c>
      <c r="H47" s="1198" t="s">
        <v>740</v>
      </c>
      <c r="I47" s="1198" t="s">
        <v>1382</v>
      </c>
      <c r="J47" s="1199">
        <f t="shared" si="0"/>
        <v>5.7833474053067676E-3</v>
      </c>
      <c r="K47" s="1199">
        <f t="shared" si="1"/>
        <v>0.44456195374212581</v>
      </c>
    </row>
    <row r="48" spans="1:11">
      <c r="A48" s="1198" t="s">
        <v>1196</v>
      </c>
      <c r="B48" s="1198" t="s">
        <v>183</v>
      </c>
      <c r="C48" s="1198" t="s">
        <v>1197</v>
      </c>
      <c r="D48" s="1198" t="s">
        <v>1191</v>
      </c>
      <c r="E48" s="1198" t="s">
        <v>190</v>
      </c>
      <c r="F48" s="1198" t="s">
        <v>23</v>
      </c>
      <c r="G48" s="1202">
        <v>20000000</v>
      </c>
      <c r="H48" s="1198" t="s">
        <v>658</v>
      </c>
      <c r="I48" s="1198" t="s">
        <v>1383</v>
      </c>
      <c r="J48" s="1199">
        <f t="shared" si="0"/>
        <v>5.7833474053067676E-3</v>
      </c>
      <c r="K48" s="1199">
        <f t="shared" si="1"/>
        <v>0.4503453011474326</v>
      </c>
    </row>
    <row r="49" spans="1:11">
      <c r="A49" s="1198" t="s">
        <v>1194</v>
      </c>
      <c r="B49" s="1198" t="s">
        <v>185</v>
      </c>
      <c r="C49" s="1198" t="s">
        <v>1195</v>
      </c>
      <c r="D49" s="1198" t="s">
        <v>1191</v>
      </c>
      <c r="E49" s="1198" t="s">
        <v>190</v>
      </c>
      <c r="F49" s="1198" t="s">
        <v>23</v>
      </c>
      <c r="G49" s="1202">
        <v>20000000</v>
      </c>
      <c r="H49" s="1198" t="s">
        <v>1176</v>
      </c>
      <c r="I49" s="1198" t="s">
        <v>1384</v>
      </c>
      <c r="J49" s="1199">
        <f t="shared" si="0"/>
        <v>5.7833474053067676E-3</v>
      </c>
      <c r="K49" s="1199">
        <f t="shared" si="1"/>
        <v>0.45612864855273938</v>
      </c>
    </row>
    <row r="50" spans="1:11">
      <c r="A50" s="1198" t="s">
        <v>1717</v>
      </c>
      <c r="B50" s="1198" t="s">
        <v>191</v>
      </c>
      <c r="C50" s="1198" t="s">
        <v>1718</v>
      </c>
      <c r="D50" s="1198" t="s">
        <v>1191</v>
      </c>
      <c r="E50" s="1198" t="s">
        <v>190</v>
      </c>
      <c r="F50" s="1198" t="s">
        <v>23</v>
      </c>
      <c r="G50" s="1202">
        <v>20000000</v>
      </c>
      <c r="H50" s="1198" t="s">
        <v>1367</v>
      </c>
      <c r="I50" s="1198" t="s">
        <v>1719</v>
      </c>
      <c r="J50" s="1199">
        <f t="shared" si="0"/>
        <v>5.7833474053067676E-3</v>
      </c>
      <c r="K50" s="1199">
        <f t="shared" si="1"/>
        <v>0.46191199595804616</v>
      </c>
    </row>
    <row r="51" spans="1:11">
      <c r="A51" s="1198" t="s">
        <v>1784</v>
      </c>
      <c r="B51" s="1198" t="s">
        <v>191</v>
      </c>
      <c r="C51" s="1198" t="s">
        <v>1785</v>
      </c>
      <c r="D51" s="1198" t="s">
        <v>1191</v>
      </c>
      <c r="E51" s="1198" t="s">
        <v>190</v>
      </c>
      <c r="F51" s="1198" t="s">
        <v>23</v>
      </c>
      <c r="G51" s="1202">
        <v>20000000</v>
      </c>
      <c r="H51" s="1198" t="s">
        <v>1324</v>
      </c>
      <c r="I51" s="1198" t="s">
        <v>1786</v>
      </c>
      <c r="J51" s="1199">
        <f t="shared" si="0"/>
        <v>5.7833474053067676E-3</v>
      </c>
      <c r="K51" s="1199">
        <f t="shared" si="1"/>
        <v>0.46769534336335294</v>
      </c>
    </row>
    <row r="52" spans="1:11">
      <c r="A52" s="1198" t="s">
        <v>1884</v>
      </c>
      <c r="B52" s="1198" t="s">
        <v>191</v>
      </c>
      <c r="C52" s="1198" t="s">
        <v>1885</v>
      </c>
      <c r="D52" s="1198" t="s">
        <v>1191</v>
      </c>
      <c r="E52" s="1198" t="s">
        <v>190</v>
      </c>
      <c r="F52" s="1198" t="s">
        <v>23</v>
      </c>
      <c r="G52" s="1202">
        <v>20000000</v>
      </c>
      <c r="H52" s="1198" t="s">
        <v>1849</v>
      </c>
      <c r="I52" s="1198" t="s">
        <v>1886</v>
      </c>
      <c r="J52" s="1199">
        <f t="shared" si="0"/>
        <v>5.7833474053067676E-3</v>
      </c>
      <c r="K52" s="1199">
        <f t="shared" si="1"/>
        <v>0.47347869076865973</v>
      </c>
    </row>
    <row r="53" spans="1:11">
      <c r="A53" s="1198" t="s">
        <v>1887</v>
      </c>
      <c r="B53" s="1198" t="s">
        <v>191</v>
      </c>
      <c r="C53" s="1198" t="s">
        <v>1888</v>
      </c>
      <c r="D53" s="1198" t="s">
        <v>1191</v>
      </c>
      <c r="E53" s="1198" t="s">
        <v>190</v>
      </c>
      <c r="F53" s="1198" t="s">
        <v>23</v>
      </c>
      <c r="G53" s="1202">
        <v>20000000</v>
      </c>
      <c r="H53" s="1198" t="s">
        <v>1851</v>
      </c>
      <c r="I53" s="1198" t="s">
        <v>1889</v>
      </c>
      <c r="J53" s="1199">
        <f t="shared" si="0"/>
        <v>5.7833474053067676E-3</v>
      </c>
      <c r="K53" s="1199">
        <f t="shared" si="1"/>
        <v>0.47926203817396651</v>
      </c>
    </row>
    <row r="54" spans="1:11">
      <c r="A54" s="1198" t="s">
        <v>2037</v>
      </c>
      <c r="B54" s="1198" t="s">
        <v>191</v>
      </c>
      <c r="C54" s="1198" t="s">
        <v>2026</v>
      </c>
      <c r="D54" s="1198" t="s">
        <v>1191</v>
      </c>
      <c r="E54" s="1198" t="s">
        <v>190</v>
      </c>
      <c r="F54" s="1198" t="s">
        <v>23</v>
      </c>
      <c r="G54" s="1202">
        <v>20000000</v>
      </c>
      <c r="H54" s="1198" t="s">
        <v>1968</v>
      </c>
      <c r="I54" s="1198" t="s">
        <v>2027</v>
      </c>
      <c r="J54" s="1199">
        <f t="shared" si="0"/>
        <v>5.7833474053067676E-3</v>
      </c>
      <c r="K54" s="1199">
        <f t="shared" si="1"/>
        <v>0.48504538557927329</v>
      </c>
    </row>
    <row r="55" spans="1:11">
      <c r="A55" s="1198" t="s">
        <v>2272</v>
      </c>
      <c r="B55" s="1198" t="s">
        <v>1912</v>
      </c>
      <c r="C55" s="1198" t="s">
        <v>2273</v>
      </c>
      <c r="D55" s="1198" t="s">
        <v>1191</v>
      </c>
      <c r="E55" s="1198" t="s">
        <v>190</v>
      </c>
      <c r="F55" s="1198" t="s">
        <v>23</v>
      </c>
      <c r="G55" s="1202">
        <v>20000000</v>
      </c>
      <c r="H55" s="1198" t="s">
        <v>1726</v>
      </c>
      <c r="I55" s="1198" t="s">
        <v>2274</v>
      </c>
      <c r="J55" s="1199">
        <f t="shared" si="0"/>
        <v>5.7833474053067676E-3</v>
      </c>
      <c r="K55" s="1199">
        <f t="shared" si="1"/>
        <v>0.49082873298458007</v>
      </c>
    </row>
    <row r="56" spans="1:11">
      <c r="A56" s="1198" t="s">
        <v>2275</v>
      </c>
      <c r="B56" s="1198" t="s">
        <v>1912</v>
      </c>
      <c r="C56" s="1198" t="s">
        <v>2276</v>
      </c>
      <c r="D56" s="1198" t="s">
        <v>1191</v>
      </c>
      <c r="E56" s="1198" t="s">
        <v>190</v>
      </c>
      <c r="F56" s="1198" t="s">
        <v>23</v>
      </c>
      <c r="G56" s="1202">
        <v>20000000</v>
      </c>
      <c r="H56" s="1198" t="s">
        <v>2260</v>
      </c>
      <c r="I56" s="1198" t="s">
        <v>2277</v>
      </c>
      <c r="J56" s="1199">
        <f t="shared" si="0"/>
        <v>5.7833474053067676E-3</v>
      </c>
      <c r="K56" s="1199">
        <f t="shared" si="1"/>
        <v>0.49661208038988686</v>
      </c>
    </row>
    <row r="57" spans="1:11">
      <c r="A57" s="1198" t="s">
        <v>2321</v>
      </c>
      <c r="B57" s="1198" t="s">
        <v>1912</v>
      </c>
      <c r="C57" s="1198" t="s">
        <v>2322</v>
      </c>
      <c r="D57" s="1198" t="s">
        <v>1191</v>
      </c>
      <c r="E57" s="1198" t="s">
        <v>190</v>
      </c>
      <c r="F57" s="1198" t="s">
        <v>23</v>
      </c>
      <c r="G57" s="1202">
        <v>20000000</v>
      </c>
      <c r="H57" s="1198" t="s">
        <v>2303</v>
      </c>
      <c r="I57" s="1198" t="s">
        <v>2323</v>
      </c>
      <c r="J57" s="1199">
        <f t="shared" si="0"/>
        <v>5.7833474053067676E-3</v>
      </c>
      <c r="K57" s="1199">
        <f t="shared" si="1"/>
        <v>0.50239542779519364</v>
      </c>
    </row>
    <row r="58" spans="1:11">
      <c r="A58" s="1198" t="s">
        <v>2383</v>
      </c>
      <c r="B58" s="1198" t="s">
        <v>191</v>
      </c>
      <c r="C58" s="1198" t="s">
        <v>2384</v>
      </c>
      <c r="D58" s="1198" t="s">
        <v>1191</v>
      </c>
      <c r="E58" s="1198" t="s">
        <v>190</v>
      </c>
      <c r="F58" s="1198" t="s">
        <v>23</v>
      </c>
      <c r="G58" s="1202">
        <v>20000000</v>
      </c>
      <c r="H58" s="1198" t="s">
        <v>2366</v>
      </c>
      <c r="I58" s="1198" t="s">
        <v>2385</v>
      </c>
      <c r="J58" s="1199">
        <f t="shared" si="0"/>
        <v>5.7833474053067676E-3</v>
      </c>
      <c r="K58" s="1199">
        <f t="shared" si="1"/>
        <v>0.50817877520050037</v>
      </c>
    </row>
    <row r="59" spans="1:11">
      <c r="A59" s="1198" t="s">
        <v>2342</v>
      </c>
      <c r="B59" s="1198" t="s">
        <v>1912</v>
      </c>
      <c r="C59" s="1198" t="s">
        <v>2343</v>
      </c>
      <c r="D59" s="1198" t="s">
        <v>1191</v>
      </c>
      <c r="E59" s="1198" t="s">
        <v>190</v>
      </c>
      <c r="F59" s="1198" t="s">
        <v>23</v>
      </c>
      <c r="G59" s="1203">
        <v>20000000</v>
      </c>
      <c r="H59" s="1198" t="s">
        <v>2426</v>
      </c>
      <c r="I59" s="1198" t="s">
        <v>2344</v>
      </c>
      <c r="J59" s="1199">
        <f t="shared" si="0"/>
        <v>5.7833474053067676E-3</v>
      </c>
      <c r="K59" s="1199">
        <f t="shared" si="1"/>
        <v>0.51396212260580709</v>
      </c>
    </row>
    <row r="60" spans="1:11">
      <c r="A60" s="1198" t="s">
        <v>2991</v>
      </c>
      <c r="B60" s="1198" t="s">
        <v>1912</v>
      </c>
      <c r="C60" s="1198" t="s">
        <v>2992</v>
      </c>
      <c r="D60" s="1198" t="s">
        <v>1191</v>
      </c>
      <c r="E60" s="1198" t="s">
        <v>190</v>
      </c>
      <c r="F60" s="1198" t="s">
        <v>23</v>
      </c>
      <c r="G60" s="1203">
        <v>20000000</v>
      </c>
      <c r="H60" s="1198" t="s">
        <v>1342</v>
      </c>
      <c r="I60" s="1198" t="s">
        <v>2993</v>
      </c>
      <c r="J60" s="1199">
        <f t="shared" si="0"/>
        <v>5.7833474053067676E-3</v>
      </c>
      <c r="K60" s="1199">
        <f t="shared" si="1"/>
        <v>0.51974547001111382</v>
      </c>
    </row>
    <row r="61" spans="1:11">
      <c r="A61" s="1198" t="s">
        <v>2994</v>
      </c>
      <c r="B61" s="1198" t="s">
        <v>187</v>
      </c>
      <c r="C61" s="1198" t="s">
        <v>2995</v>
      </c>
      <c r="D61" s="1198" t="s">
        <v>1215</v>
      </c>
      <c r="E61" s="1198" t="s">
        <v>184</v>
      </c>
      <c r="F61" s="1198" t="s">
        <v>169</v>
      </c>
      <c r="G61" s="1203">
        <v>19500000</v>
      </c>
      <c r="H61" s="1198" t="s">
        <v>2910</v>
      </c>
      <c r="I61" s="1198" t="s">
        <v>2996</v>
      </c>
      <c r="J61" s="1199">
        <f t="shared" si="0"/>
        <v>5.6387637201740981E-3</v>
      </c>
      <c r="K61" s="1199">
        <f t="shared" si="1"/>
        <v>0.52538423373128795</v>
      </c>
    </row>
    <row r="62" spans="1:11">
      <c r="A62" s="1198" t="s">
        <v>1202</v>
      </c>
      <c r="B62" s="1198" t="s">
        <v>186</v>
      </c>
      <c r="C62" s="1198" t="s">
        <v>1203</v>
      </c>
      <c r="D62" s="1198" t="s">
        <v>1191</v>
      </c>
      <c r="E62" s="1198" t="s">
        <v>190</v>
      </c>
      <c r="F62" s="1198" t="s">
        <v>23</v>
      </c>
      <c r="G62" s="1202">
        <v>17380000</v>
      </c>
      <c r="H62" s="1198" t="s">
        <v>720</v>
      </c>
      <c r="I62" s="1198" t="s">
        <v>1379</v>
      </c>
      <c r="J62" s="1199">
        <f t="shared" si="0"/>
        <v>5.0257288952115812E-3</v>
      </c>
      <c r="K62" s="1199">
        <f t="shared" si="1"/>
        <v>0.53040996262649953</v>
      </c>
    </row>
    <row r="63" spans="1:11">
      <c r="A63" s="1198" t="s">
        <v>2207</v>
      </c>
      <c r="B63" s="1198" t="s">
        <v>1912</v>
      </c>
      <c r="C63" s="1198" t="s">
        <v>2208</v>
      </c>
      <c r="D63" s="1198" t="s">
        <v>1191</v>
      </c>
      <c r="E63" s="1198" t="s">
        <v>190</v>
      </c>
      <c r="F63" s="1198" t="s">
        <v>23</v>
      </c>
      <c r="G63" s="1202">
        <v>17069138</v>
      </c>
      <c r="H63" s="1198" t="s">
        <v>2165</v>
      </c>
      <c r="I63" s="1198" t="s">
        <v>2209</v>
      </c>
      <c r="J63" s="1199">
        <f t="shared" si="0"/>
        <v>4.935837748156157E-3</v>
      </c>
      <c r="K63" s="1199">
        <f t="shared" si="1"/>
        <v>0.53534580037465573</v>
      </c>
    </row>
    <row r="64" spans="1:11">
      <c r="A64" s="1198" t="s">
        <v>2502</v>
      </c>
      <c r="B64" s="1198" t="s">
        <v>191</v>
      </c>
      <c r="C64" s="1198" t="s">
        <v>2503</v>
      </c>
      <c r="D64" s="1198" t="s">
        <v>1191</v>
      </c>
      <c r="E64" s="1198" t="s">
        <v>190</v>
      </c>
      <c r="F64" s="1198" t="s">
        <v>23</v>
      </c>
      <c r="G64" s="1203">
        <v>17000000</v>
      </c>
      <c r="H64" s="1198" t="s">
        <v>2504</v>
      </c>
      <c r="I64" s="1198" t="s">
        <v>2505</v>
      </c>
      <c r="J64" s="1199">
        <f t="shared" si="0"/>
        <v>4.915845294510752E-3</v>
      </c>
      <c r="K64" s="1199">
        <f t="shared" si="1"/>
        <v>0.54026164566916646</v>
      </c>
    </row>
    <row r="65" spans="1:11">
      <c r="A65" s="1198" t="s">
        <v>2997</v>
      </c>
      <c r="B65" s="1198" t="s">
        <v>1912</v>
      </c>
      <c r="C65" s="1198" t="s">
        <v>2998</v>
      </c>
      <c r="D65" s="1198" t="s">
        <v>1191</v>
      </c>
      <c r="E65" s="1198" t="s">
        <v>190</v>
      </c>
      <c r="F65" s="1198" t="s">
        <v>23</v>
      </c>
      <c r="G65" s="1203">
        <v>15188585</v>
      </c>
      <c r="H65" s="1198" t="s">
        <v>2905</v>
      </c>
      <c r="I65" s="1198" t="s">
        <v>2999</v>
      </c>
      <c r="J65" s="1199">
        <f t="shared" si="0"/>
        <v>4.3920431825015642E-3</v>
      </c>
      <c r="K65" s="1199">
        <f t="shared" si="1"/>
        <v>0.54465368885166798</v>
      </c>
    </row>
    <row r="66" spans="1:11">
      <c r="A66" s="1198" t="s">
        <v>1720</v>
      </c>
      <c r="B66" s="1198" t="s">
        <v>191</v>
      </c>
      <c r="C66" s="1198" t="s">
        <v>1721</v>
      </c>
      <c r="D66" s="1198" t="s">
        <v>1191</v>
      </c>
      <c r="E66" s="1198" t="s">
        <v>190</v>
      </c>
      <c r="F66" s="1198" t="s">
        <v>23</v>
      </c>
      <c r="G66" s="1202">
        <v>15000000</v>
      </c>
      <c r="H66" s="1198" t="s">
        <v>1626</v>
      </c>
      <c r="I66" s="1198" t="s">
        <v>1722</v>
      </c>
      <c r="J66" s="1199">
        <f t="shared" si="0"/>
        <v>4.3375105539800755E-3</v>
      </c>
      <c r="K66" s="1199">
        <f t="shared" si="1"/>
        <v>0.54899119940564811</v>
      </c>
    </row>
    <row r="67" spans="1:11">
      <c r="A67" s="1198" t="s">
        <v>1723</v>
      </c>
      <c r="B67" s="1198" t="s">
        <v>191</v>
      </c>
      <c r="C67" s="1198" t="s">
        <v>1724</v>
      </c>
      <c r="D67" s="1198" t="s">
        <v>1191</v>
      </c>
      <c r="E67" s="1198" t="s">
        <v>190</v>
      </c>
      <c r="F67" s="1198" t="s">
        <v>23</v>
      </c>
      <c r="G67" s="1202">
        <v>15000000</v>
      </c>
      <c r="H67" s="1198" t="s">
        <v>1666</v>
      </c>
      <c r="I67" s="1198" t="s">
        <v>1725</v>
      </c>
      <c r="J67" s="1199">
        <f t="shared" ref="J67:J130" si="2">G67/SUM(G:G)</f>
        <v>4.3375105539800755E-3</v>
      </c>
      <c r="K67" s="1199">
        <f t="shared" si="1"/>
        <v>0.55332870995962824</v>
      </c>
    </row>
    <row r="68" spans="1:11">
      <c r="A68" s="1198" t="s">
        <v>1787</v>
      </c>
      <c r="B68" s="1198" t="s">
        <v>191</v>
      </c>
      <c r="C68" s="1198" t="s">
        <v>1788</v>
      </c>
      <c r="D68" s="1198" t="s">
        <v>1191</v>
      </c>
      <c r="E68" s="1198" t="s">
        <v>190</v>
      </c>
      <c r="F68" s="1198" t="s">
        <v>23</v>
      </c>
      <c r="G68" s="1202">
        <v>15000000</v>
      </c>
      <c r="H68" s="1198" t="s">
        <v>1761</v>
      </c>
      <c r="I68" s="1198" t="s">
        <v>1789</v>
      </c>
      <c r="J68" s="1199">
        <f t="shared" si="2"/>
        <v>4.3375105539800755E-3</v>
      </c>
      <c r="K68" s="1199">
        <f t="shared" ref="K68:K131" si="3">K67+J68</f>
        <v>0.55766622051360837</v>
      </c>
    </row>
    <row r="69" spans="1:11">
      <c r="A69" s="1198" t="s">
        <v>1890</v>
      </c>
      <c r="B69" s="1198" t="s">
        <v>183</v>
      </c>
      <c r="C69" s="1198" t="s">
        <v>1891</v>
      </c>
      <c r="D69" s="1198" t="s">
        <v>1191</v>
      </c>
      <c r="E69" s="1198" t="s">
        <v>190</v>
      </c>
      <c r="F69" s="1198" t="s">
        <v>23</v>
      </c>
      <c r="G69" s="1202">
        <v>15000000</v>
      </c>
      <c r="H69" s="1198" t="s">
        <v>1847</v>
      </c>
      <c r="I69" s="1198" t="s">
        <v>1892</v>
      </c>
      <c r="J69" s="1199">
        <f t="shared" si="2"/>
        <v>4.3375105539800755E-3</v>
      </c>
      <c r="K69" s="1199">
        <f t="shared" si="3"/>
        <v>0.5620037310675885</v>
      </c>
    </row>
    <row r="70" spans="1:11">
      <c r="A70" s="1198" t="s">
        <v>2278</v>
      </c>
      <c r="B70" s="1198" t="s">
        <v>187</v>
      </c>
      <c r="C70" s="1198" t="s">
        <v>2279</v>
      </c>
      <c r="D70" s="1198" t="s">
        <v>1215</v>
      </c>
      <c r="E70" s="1198" t="s">
        <v>184</v>
      </c>
      <c r="F70" s="1198" t="s">
        <v>169</v>
      </c>
      <c r="G70" s="1202">
        <v>15000000</v>
      </c>
      <c r="H70" s="1198" t="s">
        <v>2257</v>
      </c>
      <c r="I70" s="1198" t="s">
        <v>2280</v>
      </c>
      <c r="J70" s="1199">
        <f t="shared" si="2"/>
        <v>4.3375105539800755E-3</v>
      </c>
      <c r="K70" s="1199">
        <f t="shared" si="3"/>
        <v>0.56634124162156863</v>
      </c>
    </row>
    <row r="71" spans="1:11">
      <c r="A71" s="1198" t="s">
        <v>2386</v>
      </c>
      <c r="B71" s="1198" t="s">
        <v>187</v>
      </c>
      <c r="C71" s="1198" t="s">
        <v>2387</v>
      </c>
      <c r="D71" s="1198" t="s">
        <v>2283</v>
      </c>
      <c r="E71" s="1198" t="s">
        <v>184</v>
      </c>
      <c r="F71" s="1198" t="s">
        <v>169</v>
      </c>
      <c r="G71" s="1202">
        <v>15000000</v>
      </c>
      <c r="H71" s="1198" t="s">
        <v>1390</v>
      </c>
      <c r="I71" s="1198" t="s">
        <v>2388</v>
      </c>
      <c r="J71" s="1199">
        <f t="shared" si="2"/>
        <v>4.3375105539800755E-3</v>
      </c>
      <c r="K71" s="1199">
        <f t="shared" si="3"/>
        <v>0.57067875217554875</v>
      </c>
    </row>
    <row r="72" spans="1:11">
      <c r="A72" s="1198" t="s">
        <v>2432</v>
      </c>
      <c r="B72" s="1198" t="s">
        <v>191</v>
      </c>
      <c r="C72" s="1198" t="s">
        <v>2433</v>
      </c>
      <c r="D72" s="1198" t="s">
        <v>1191</v>
      </c>
      <c r="E72" s="1198" t="s">
        <v>190</v>
      </c>
      <c r="F72" s="1198" t="s">
        <v>23</v>
      </c>
      <c r="G72" s="1203">
        <v>15000000</v>
      </c>
      <c r="H72" s="1198" t="s">
        <v>2425</v>
      </c>
      <c r="I72" s="1198" t="s">
        <v>2434</v>
      </c>
      <c r="J72" s="1199">
        <f t="shared" si="2"/>
        <v>4.3375105539800755E-3</v>
      </c>
      <c r="K72" s="1199">
        <f t="shared" si="3"/>
        <v>0.57501626272952888</v>
      </c>
    </row>
    <row r="73" spans="1:11">
      <c r="A73" s="1198" t="s">
        <v>2506</v>
      </c>
      <c r="B73" s="1198" t="s">
        <v>187</v>
      </c>
      <c r="C73" s="1198" t="s">
        <v>2507</v>
      </c>
      <c r="D73" s="1198" t="s">
        <v>2283</v>
      </c>
      <c r="E73" s="1198" t="s">
        <v>184</v>
      </c>
      <c r="F73" s="1198" t="s">
        <v>169</v>
      </c>
      <c r="G73" s="1203">
        <v>15000000</v>
      </c>
      <c r="H73" s="1198" t="s">
        <v>2508</v>
      </c>
      <c r="I73" s="1198" t="s">
        <v>2509</v>
      </c>
      <c r="J73" s="1199">
        <f t="shared" si="2"/>
        <v>4.3375105539800755E-3</v>
      </c>
      <c r="K73" s="1199">
        <f t="shared" si="3"/>
        <v>0.57935377328350901</v>
      </c>
    </row>
    <row r="74" spans="1:11">
      <c r="A74" s="1198" t="s">
        <v>2510</v>
      </c>
      <c r="B74" s="1198" t="s">
        <v>1912</v>
      </c>
      <c r="C74" s="1198" t="s">
        <v>2511</v>
      </c>
      <c r="D74" s="1198" t="s">
        <v>1191</v>
      </c>
      <c r="E74" s="1198" t="s">
        <v>190</v>
      </c>
      <c r="F74" s="1198" t="s">
        <v>23</v>
      </c>
      <c r="G74" s="1203">
        <v>15000000</v>
      </c>
      <c r="H74" s="1198" t="s">
        <v>2512</v>
      </c>
      <c r="I74" s="1198" t="s">
        <v>2513</v>
      </c>
      <c r="J74" s="1199">
        <f t="shared" si="2"/>
        <v>4.3375105539800755E-3</v>
      </c>
      <c r="K74" s="1199">
        <f t="shared" si="3"/>
        <v>0.58369128383748914</v>
      </c>
    </row>
    <row r="75" spans="1:11">
      <c r="A75" s="1198" t="s">
        <v>3000</v>
      </c>
      <c r="B75" s="1198" t="s">
        <v>187</v>
      </c>
      <c r="C75" s="1198" t="s">
        <v>3001</v>
      </c>
      <c r="D75" s="1198" t="s">
        <v>3002</v>
      </c>
      <c r="E75" s="1198" t="s">
        <v>190</v>
      </c>
      <c r="F75" s="1198" t="s">
        <v>169</v>
      </c>
      <c r="G75" s="1203">
        <v>15000000</v>
      </c>
      <c r="H75" s="1198" t="s">
        <v>1342</v>
      </c>
      <c r="I75" s="1198" t="s">
        <v>3003</v>
      </c>
      <c r="J75" s="1199">
        <f t="shared" si="2"/>
        <v>4.3375105539800755E-3</v>
      </c>
      <c r="K75" s="1199">
        <f t="shared" si="3"/>
        <v>0.58802879439146927</v>
      </c>
    </row>
    <row r="76" spans="1:11">
      <c r="A76" s="1198" t="s">
        <v>2324</v>
      </c>
      <c r="B76" s="1198" t="s">
        <v>1912</v>
      </c>
      <c r="C76" s="1198" t="s">
        <v>2325</v>
      </c>
      <c r="D76" s="1198" t="s">
        <v>1191</v>
      </c>
      <c r="E76" s="1198" t="s">
        <v>190</v>
      </c>
      <c r="F76" s="1198" t="s">
        <v>23</v>
      </c>
      <c r="G76" s="1202">
        <v>14333925</v>
      </c>
      <c r="H76" s="1198" t="s">
        <v>1376</v>
      </c>
      <c r="I76" s="1198" t="s">
        <v>2326</v>
      </c>
      <c r="J76" s="1199">
        <f t="shared" si="2"/>
        <v>4.1449033978305906E-3</v>
      </c>
      <c r="K76" s="1199">
        <f t="shared" si="3"/>
        <v>0.59217369778929985</v>
      </c>
    </row>
    <row r="77" spans="1:11">
      <c r="A77" s="1198" t="s">
        <v>1200</v>
      </c>
      <c r="B77" s="1198" t="s">
        <v>191</v>
      </c>
      <c r="C77" s="1198" t="s">
        <v>1201</v>
      </c>
      <c r="D77" s="1198" t="s">
        <v>1191</v>
      </c>
      <c r="E77" s="1198" t="s">
        <v>190</v>
      </c>
      <c r="F77" s="1198" t="s">
        <v>23</v>
      </c>
      <c r="G77" s="1202">
        <v>14291308</v>
      </c>
      <c r="H77" s="1198" t="s">
        <v>1151</v>
      </c>
      <c r="I77" s="1198" t="s">
        <v>1380</v>
      </c>
      <c r="J77" s="1199">
        <f t="shared" si="2"/>
        <v>4.1325799520119926E-3</v>
      </c>
      <c r="K77" s="1199">
        <f t="shared" si="3"/>
        <v>0.59630627774131184</v>
      </c>
    </row>
    <row r="78" spans="1:11">
      <c r="A78" s="1198" t="s">
        <v>2191</v>
      </c>
      <c r="B78" s="1198" t="s">
        <v>1912</v>
      </c>
      <c r="C78" s="1198" t="s">
        <v>2192</v>
      </c>
      <c r="D78" s="1198" t="s">
        <v>1191</v>
      </c>
      <c r="E78" s="1198" t="s">
        <v>190</v>
      </c>
      <c r="F78" s="1198" t="s">
        <v>23</v>
      </c>
      <c r="G78" s="1202">
        <v>14050000</v>
      </c>
      <c r="H78" s="1198" t="s">
        <v>2179</v>
      </c>
      <c r="I78" s="1198" t="s">
        <v>2193</v>
      </c>
      <c r="J78" s="1199">
        <f t="shared" si="2"/>
        <v>4.0628015522280042E-3</v>
      </c>
      <c r="K78" s="1199">
        <f t="shared" si="3"/>
        <v>0.60036907929353989</v>
      </c>
    </row>
    <row r="79" spans="1:11">
      <c r="A79" s="1198" t="s">
        <v>2379</v>
      </c>
      <c r="B79" s="1198" t="s">
        <v>189</v>
      </c>
      <c r="C79" s="1198" t="s">
        <v>2380</v>
      </c>
      <c r="D79" s="1198" t="s">
        <v>2381</v>
      </c>
      <c r="E79" s="1198" t="s">
        <v>184</v>
      </c>
      <c r="F79" s="1198" t="s">
        <v>22</v>
      </c>
      <c r="G79" s="1202">
        <v>13000000</v>
      </c>
      <c r="H79" s="1198" t="s">
        <v>1600</v>
      </c>
      <c r="I79" s="1198" t="s">
        <v>2382</v>
      </c>
      <c r="J79" s="1199">
        <f t="shared" si="2"/>
        <v>3.759175813449399E-3</v>
      </c>
      <c r="K79" s="1199">
        <f t="shared" si="3"/>
        <v>0.60412825510698931</v>
      </c>
    </row>
    <row r="80" spans="1:11">
      <c r="A80" s="1198" t="s">
        <v>2207</v>
      </c>
      <c r="B80" s="1198" t="s">
        <v>1912</v>
      </c>
      <c r="C80" s="1198" t="s">
        <v>2208</v>
      </c>
      <c r="D80" s="1198" t="s">
        <v>1191</v>
      </c>
      <c r="E80" s="1198" t="s">
        <v>190</v>
      </c>
      <c r="F80" s="1198" t="s">
        <v>23</v>
      </c>
      <c r="G80" s="1202">
        <v>12930862</v>
      </c>
      <c r="H80" s="1198" t="s">
        <v>2183</v>
      </c>
      <c r="I80" s="1198" t="s">
        <v>2209</v>
      </c>
      <c r="J80" s="1199">
        <f t="shared" si="2"/>
        <v>3.739183359803994E-3</v>
      </c>
      <c r="K80" s="1199">
        <f t="shared" si="3"/>
        <v>0.60786743846679325</v>
      </c>
    </row>
    <row r="81" spans="1:11">
      <c r="A81" s="1198" t="s">
        <v>2514</v>
      </c>
      <c r="B81" s="1198" t="s">
        <v>1912</v>
      </c>
      <c r="C81" s="1198" t="s">
        <v>2515</v>
      </c>
      <c r="D81" s="1198" t="s">
        <v>1191</v>
      </c>
      <c r="E81" s="1198" t="s">
        <v>190</v>
      </c>
      <c r="F81" s="1198" t="s">
        <v>23</v>
      </c>
      <c r="G81" s="1203">
        <v>12500000</v>
      </c>
      <c r="H81" s="1198" t="s">
        <v>2516</v>
      </c>
      <c r="I81" s="1198" t="s">
        <v>2517</v>
      </c>
      <c r="J81" s="1199">
        <f t="shared" si="2"/>
        <v>3.6145921283167299E-3</v>
      </c>
      <c r="K81" s="1199">
        <f t="shared" si="3"/>
        <v>0.61148203059510997</v>
      </c>
    </row>
    <row r="82" spans="1:11">
      <c r="A82" s="1198" t="s">
        <v>2395</v>
      </c>
      <c r="B82" s="1198" t="s">
        <v>1912</v>
      </c>
      <c r="C82" s="1198" t="s">
        <v>2396</v>
      </c>
      <c r="D82" s="1198" t="s">
        <v>1191</v>
      </c>
      <c r="E82" s="1198" t="s">
        <v>190</v>
      </c>
      <c r="F82" s="1198" t="s">
        <v>23</v>
      </c>
      <c r="G82" s="1202">
        <v>12105729</v>
      </c>
      <c r="H82" s="1198" t="s">
        <v>2417</v>
      </c>
      <c r="I82" s="1198" t="s">
        <v>2397</v>
      </c>
      <c r="J82" s="1199">
        <f t="shared" si="2"/>
        <v>3.5005818200748444E-3</v>
      </c>
      <c r="K82" s="1199">
        <f t="shared" si="3"/>
        <v>0.61498261241518482</v>
      </c>
    </row>
    <row r="83" spans="1:11">
      <c r="A83" s="1198" t="s">
        <v>1893</v>
      </c>
      <c r="B83" s="1198" t="s">
        <v>183</v>
      </c>
      <c r="C83" s="1198" t="s">
        <v>1894</v>
      </c>
      <c r="D83" s="1198" t="s">
        <v>1191</v>
      </c>
      <c r="E83" s="1198" t="s">
        <v>190</v>
      </c>
      <c r="F83" s="1198" t="s">
        <v>23</v>
      </c>
      <c r="G83" s="1202">
        <v>12000000</v>
      </c>
      <c r="H83" s="1198" t="s">
        <v>1847</v>
      </c>
      <c r="I83" s="1198" t="s">
        <v>1892</v>
      </c>
      <c r="J83" s="1199">
        <f t="shared" si="2"/>
        <v>3.4700084431840603E-3</v>
      </c>
      <c r="K83" s="1199">
        <f t="shared" si="3"/>
        <v>0.61845262085836883</v>
      </c>
    </row>
    <row r="84" spans="1:11">
      <c r="A84" s="1198" t="s">
        <v>1918</v>
      </c>
      <c r="B84" s="1198" t="s">
        <v>189</v>
      </c>
      <c r="C84" s="1198" t="s">
        <v>1919</v>
      </c>
      <c r="D84" s="1198" t="s">
        <v>1920</v>
      </c>
      <c r="E84" s="1198" t="s">
        <v>184</v>
      </c>
      <c r="F84" s="1198" t="s">
        <v>23</v>
      </c>
      <c r="G84" s="1202">
        <v>12000000</v>
      </c>
      <c r="H84" s="1198" t="s">
        <v>1870</v>
      </c>
      <c r="I84" s="1198" t="s">
        <v>1921</v>
      </c>
      <c r="J84" s="1199">
        <f t="shared" si="2"/>
        <v>3.4700084431840603E-3</v>
      </c>
      <c r="K84" s="1199">
        <f t="shared" si="3"/>
        <v>0.62192262930155284</v>
      </c>
    </row>
    <row r="85" spans="1:11">
      <c r="A85" s="1198" t="s">
        <v>2600</v>
      </c>
      <c r="B85" s="1198" t="s">
        <v>1912</v>
      </c>
      <c r="C85" s="1198" t="s">
        <v>2601</v>
      </c>
      <c r="D85" s="1198" t="s">
        <v>1191</v>
      </c>
      <c r="E85" s="1198" t="s">
        <v>190</v>
      </c>
      <c r="F85" s="1198" t="s">
        <v>23</v>
      </c>
      <c r="G85" s="1203">
        <v>11930462</v>
      </c>
      <c r="H85" s="1198" t="s">
        <v>2582</v>
      </c>
      <c r="I85" s="1198" t="s">
        <v>2602</v>
      </c>
      <c r="J85" s="1199">
        <f t="shared" si="2"/>
        <v>3.4499003225905494E-3</v>
      </c>
      <c r="K85" s="1199">
        <f t="shared" si="3"/>
        <v>0.62537252962414336</v>
      </c>
    </row>
    <row r="86" spans="1:11">
      <c r="A86" s="1198" t="s">
        <v>2194</v>
      </c>
      <c r="B86" s="1198" t="s">
        <v>1912</v>
      </c>
      <c r="C86" s="1198" t="s">
        <v>2195</v>
      </c>
      <c r="D86" s="1198" t="s">
        <v>1191</v>
      </c>
      <c r="E86" s="1198" t="s">
        <v>190</v>
      </c>
      <c r="F86" s="1198" t="s">
        <v>23</v>
      </c>
      <c r="G86" s="1202">
        <v>11779542</v>
      </c>
      <c r="H86" s="1198" t="s">
        <v>2165</v>
      </c>
      <c r="I86" s="1198" t="s">
        <v>2196</v>
      </c>
      <c r="J86" s="1199">
        <f t="shared" si="2"/>
        <v>3.4062591830701047E-3</v>
      </c>
      <c r="K86" s="1199">
        <f t="shared" si="3"/>
        <v>0.6287787888072135</v>
      </c>
    </row>
    <row r="87" spans="1:11">
      <c r="A87" s="1198" t="s">
        <v>2269</v>
      </c>
      <c r="B87" s="1198" t="s">
        <v>1912</v>
      </c>
      <c r="C87" s="1198" t="s">
        <v>2270</v>
      </c>
      <c r="D87" s="1198" t="s">
        <v>1191</v>
      </c>
      <c r="E87" s="1198" t="s">
        <v>190</v>
      </c>
      <c r="F87" s="1198" t="s">
        <v>23</v>
      </c>
      <c r="G87" s="1202">
        <v>11648300</v>
      </c>
      <c r="H87" s="1198" t="s">
        <v>1377</v>
      </c>
      <c r="I87" s="1198" t="s">
        <v>2271</v>
      </c>
      <c r="J87" s="1199">
        <f t="shared" si="2"/>
        <v>3.3683082790617411E-3</v>
      </c>
      <c r="K87" s="1199">
        <f t="shared" si="3"/>
        <v>0.63214709708627526</v>
      </c>
    </row>
    <row r="88" spans="1:11">
      <c r="A88" s="1198" t="s">
        <v>2671</v>
      </c>
      <c r="B88" s="1198" t="s">
        <v>1912</v>
      </c>
      <c r="C88" s="1198" t="s">
        <v>2672</v>
      </c>
      <c r="D88" s="1198" t="s">
        <v>1191</v>
      </c>
      <c r="E88" s="1198" t="s">
        <v>190</v>
      </c>
      <c r="F88" s="1198" t="s">
        <v>23</v>
      </c>
      <c r="G88" s="1203">
        <v>11614923</v>
      </c>
      <c r="H88" s="1198" t="s">
        <v>2650</v>
      </c>
      <c r="I88" s="1198" t="s">
        <v>2673</v>
      </c>
      <c r="J88" s="1199">
        <f t="shared" si="2"/>
        <v>3.3586567397443949E-3</v>
      </c>
      <c r="K88" s="1199">
        <f t="shared" si="3"/>
        <v>0.6355057538260197</v>
      </c>
    </row>
    <row r="89" spans="1:11">
      <c r="A89" s="1198" t="s">
        <v>1922</v>
      </c>
      <c r="B89" s="1198" t="s">
        <v>1912</v>
      </c>
      <c r="C89" s="1198" t="s">
        <v>1923</v>
      </c>
      <c r="D89" s="1198" t="s">
        <v>1191</v>
      </c>
      <c r="E89" s="1198" t="s">
        <v>190</v>
      </c>
      <c r="F89" s="1198" t="s">
        <v>23</v>
      </c>
      <c r="G89" s="1202">
        <v>11500000</v>
      </c>
      <c r="H89" s="1198" t="s">
        <v>1328</v>
      </c>
      <c r="I89" s="1198" t="s">
        <v>1924</v>
      </c>
      <c r="J89" s="1199">
        <f t="shared" si="2"/>
        <v>3.3254247580513912E-3</v>
      </c>
      <c r="K89" s="1199">
        <f t="shared" si="3"/>
        <v>0.63883117858407112</v>
      </c>
    </row>
    <row r="90" spans="1:11">
      <c r="A90" s="1198" t="s">
        <v>2327</v>
      </c>
      <c r="B90" s="1198" t="s">
        <v>1912</v>
      </c>
      <c r="C90" s="1198" t="s">
        <v>2328</v>
      </c>
      <c r="D90" s="1198" t="s">
        <v>1191</v>
      </c>
      <c r="E90" s="1198" t="s">
        <v>190</v>
      </c>
      <c r="F90" s="1198" t="s">
        <v>23</v>
      </c>
      <c r="G90" s="1202">
        <v>11389800</v>
      </c>
      <c r="H90" s="1198" t="s">
        <v>2305</v>
      </c>
      <c r="I90" s="1198" t="s">
        <v>2329</v>
      </c>
      <c r="J90" s="1199">
        <f t="shared" si="2"/>
        <v>3.2935585138481509E-3</v>
      </c>
      <c r="K90" s="1199">
        <f t="shared" si="3"/>
        <v>0.64212473709791928</v>
      </c>
    </row>
    <row r="91" spans="1:11">
      <c r="A91" s="1198" t="s">
        <v>2389</v>
      </c>
      <c r="B91" s="1198" t="s">
        <v>187</v>
      </c>
      <c r="C91" s="1198" t="s">
        <v>2390</v>
      </c>
      <c r="D91" s="1198" t="s">
        <v>2391</v>
      </c>
      <c r="E91" s="1198" t="s">
        <v>190</v>
      </c>
      <c r="F91" s="1198" t="s">
        <v>169</v>
      </c>
      <c r="G91" s="1202">
        <v>11250000</v>
      </c>
      <c r="H91" s="1198" t="s">
        <v>2365</v>
      </c>
      <c r="I91" s="1198" t="s">
        <v>2392</v>
      </c>
      <c r="J91" s="1199">
        <f t="shared" si="2"/>
        <v>3.2531329154850568E-3</v>
      </c>
      <c r="K91" s="1199">
        <f t="shared" si="3"/>
        <v>0.6453778700134043</v>
      </c>
    </row>
    <row r="92" spans="1:11">
      <c r="A92" s="1198" t="s">
        <v>2395</v>
      </c>
      <c r="B92" s="1198" t="s">
        <v>1912</v>
      </c>
      <c r="C92" s="1198" t="s">
        <v>2396</v>
      </c>
      <c r="D92" s="1198" t="s">
        <v>1191</v>
      </c>
      <c r="E92" s="1198" t="s">
        <v>190</v>
      </c>
      <c r="F92" s="1198" t="s">
        <v>23</v>
      </c>
      <c r="G92" s="1203">
        <v>11071049</v>
      </c>
      <c r="H92" s="1198" t="s">
        <v>2518</v>
      </c>
      <c r="I92" s="1198" t="s">
        <v>2397</v>
      </c>
      <c r="J92" s="1199">
        <f t="shared" si="2"/>
        <v>3.2013861254087043E-3</v>
      </c>
      <c r="K92" s="1199">
        <f t="shared" si="3"/>
        <v>0.64857925613881295</v>
      </c>
    </row>
    <row r="93" spans="1:11">
      <c r="A93" s="1198" t="s">
        <v>1925</v>
      </c>
      <c r="B93" s="1198" t="s">
        <v>1912</v>
      </c>
      <c r="C93" s="1198" t="s">
        <v>1926</v>
      </c>
      <c r="D93" s="1198" t="s">
        <v>1191</v>
      </c>
      <c r="E93" s="1198" t="s">
        <v>190</v>
      </c>
      <c r="F93" s="1198" t="s">
        <v>23</v>
      </c>
      <c r="G93" s="1202">
        <v>11000000</v>
      </c>
      <c r="H93" s="1198" t="s">
        <v>1328</v>
      </c>
      <c r="I93" s="1198" t="s">
        <v>1924</v>
      </c>
      <c r="J93" s="1199">
        <f t="shared" si="2"/>
        <v>3.1808410729187221E-3</v>
      </c>
      <c r="K93" s="1199">
        <f t="shared" si="3"/>
        <v>0.65176009721173167</v>
      </c>
    </row>
    <row r="94" spans="1:11">
      <c r="A94" s="1198" t="s">
        <v>1927</v>
      </c>
      <c r="B94" s="1198" t="s">
        <v>1912</v>
      </c>
      <c r="C94" s="1198" t="s">
        <v>1928</v>
      </c>
      <c r="D94" s="1198" t="s">
        <v>1191</v>
      </c>
      <c r="E94" s="1198" t="s">
        <v>190</v>
      </c>
      <c r="F94" s="1198" t="s">
        <v>23</v>
      </c>
      <c r="G94" s="1202">
        <v>11000000</v>
      </c>
      <c r="H94" s="1198" t="s">
        <v>1328</v>
      </c>
      <c r="I94" s="1198" t="s">
        <v>1915</v>
      </c>
      <c r="J94" s="1199">
        <f t="shared" si="2"/>
        <v>3.1808410729187221E-3</v>
      </c>
      <c r="K94" s="1199">
        <f t="shared" si="3"/>
        <v>0.65494093828465039</v>
      </c>
    </row>
    <row r="95" spans="1:11">
      <c r="A95" s="1198" t="s">
        <v>2519</v>
      </c>
      <c r="B95" s="1198" t="s">
        <v>1912</v>
      </c>
      <c r="C95" s="1198" t="s">
        <v>2520</v>
      </c>
      <c r="D95" s="1198" t="s">
        <v>1191</v>
      </c>
      <c r="E95" s="1198" t="s">
        <v>190</v>
      </c>
      <c r="F95" s="1198" t="s">
        <v>23</v>
      </c>
      <c r="G95" s="1203">
        <v>10777000</v>
      </c>
      <c r="H95" s="1198" t="s">
        <v>2518</v>
      </c>
      <c r="I95" s="1198" t="s">
        <v>2521</v>
      </c>
      <c r="J95" s="1199">
        <f t="shared" si="2"/>
        <v>3.1163567493495518E-3</v>
      </c>
      <c r="K95" s="1199">
        <f t="shared" si="3"/>
        <v>0.6580572950339999</v>
      </c>
    </row>
    <row r="96" spans="1:11">
      <c r="A96" s="1198" t="s">
        <v>2339</v>
      </c>
      <c r="B96" s="1198" t="s">
        <v>1912</v>
      </c>
      <c r="C96" s="1198" t="s">
        <v>2340</v>
      </c>
      <c r="D96" s="1198" t="s">
        <v>1191</v>
      </c>
      <c r="E96" s="1198" t="s">
        <v>190</v>
      </c>
      <c r="F96" s="1198" t="s">
        <v>23</v>
      </c>
      <c r="G96" s="1203">
        <v>10712718</v>
      </c>
      <c r="H96" s="1198" t="s">
        <v>2518</v>
      </c>
      <c r="I96" s="1198" t="s">
        <v>2341</v>
      </c>
      <c r="J96" s="1199">
        <f t="shared" si="2"/>
        <v>3.097768492454155E-3</v>
      </c>
      <c r="K96" s="1199">
        <f t="shared" si="3"/>
        <v>0.66115506352645403</v>
      </c>
    </row>
    <row r="97" spans="1:11">
      <c r="A97" s="1198" t="s">
        <v>2522</v>
      </c>
      <c r="B97" s="1198" t="s">
        <v>1912</v>
      </c>
      <c r="C97" s="1198" t="s">
        <v>2523</v>
      </c>
      <c r="D97" s="1198" t="s">
        <v>1191</v>
      </c>
      <c r="E97" s="1198" t="s">
        <v>190</v>
      </c>
      <c r="F97" s="1198" t="s">
        <v>23</v>
      </c>
      <c r="G97" s="1203">
        <v>10500000</v>
      </c>
      <c r="H97" s="1198" t="s">
        <v>2496</v>
      </c>
      <c r="I97" s="1198" t="s">
        <v>2524</v>
      </c>
      <c r="J97" s="1199">
        <f t="shared" si="2"/>
        <v>3.0362573877860529E-3</v>
      </c>
      <c r="K97" s="1199">
        <f t="shared" si="3"/>
        <v>0.66419132091424005</v>
      </c>
    </row>
    <row r="98" spans="1:11">
      <c r="A98" s="1198" t="s">
        <v>2284</v>
      </c>
      <c r="B98" s="1198" t="s">
        <v>1912</v>
      </c>
      <c r="C98" s="1198" t="s">
        <v>2285</v>
      </c>
      <c r="D98" s="1198" t="s">
        <v>1191</v>
      </c>
      <c r="E98" s="1198" t="s">
        <v>190</v>
      </c>
      <c r="F98" s="1198" t="s">
        <v>23</v>
      </c>
      <c r="G98" s="1202">
        <v>10458410</v>
      </c>
      <c r="H98" s="1198" t="s">
        <v>2305</v>
      </c>
      <c r="I98" s="1198" t="s">
        <v>2286</v>
      </c>
      <c r="J98" s="1199">
        <f t="shared" si="2"/>
        <v>3.0242309168567174E-3</v>
      </c>
      <c r="K98" s="1199">
        <f t="shared" si="3"/>
        <v>0.66721555183109671</v>
      </c>
    </row>
    <row r="99" spans="1:11">
      <c r="A99" s="1198" t="s">
        <v>2600</v>
      </c>
      <c r="B99" s="1198" t="s">
        <v>1912</v>
      </c>
      <c r="C99" s="1198" t="s">
        <v>2601</v>
      </c>
      <c r="D99" s="1198" t="s">
        <v>1191</v>
      </c>
      <c r="E99" s="1198" t="s">
        <v>190</v>
      </c>
      <c r="F99" s="1198" t="s">
        <v>23</v>
      </c>
      <c r="G99" s="1203">
        <v>10184536</v>
      </c>
      <c r="H99" s="1198" t="s">
        <v>2586</v>
      </c>
      <c r="I99" s="1198" t="s">
        <v>2602</v>
      </c>
      <c r="J99" s="1199">
        <f t="shared" si="2"/>
        <v>2.9450354924926681E-3</v>
      </c>
      <c r="K99" s="1199">
        <f t="shared" si="3"/>
        <v>0.67016058732358941</v>
      </c>
    </row>
    <row r="100" spans="1:11">
      <c r="A100" s="1198" t="s">
        <v>2617</v>
      </c>
      <c r="B100" s="1198" t="s">
        <v>1912</v>
      </c>
      <c r="C100" s="1198" t="s">
        <v>2618</v>
      </c>
      <c r="D100" s="1198" t="s">
        <v>1191</v>
      </c>
      <c r="E100" s="1198" t="s">
        <v>190</v>
      </c>
      <c r="F100" s="1198" t="s">
        <v>23</v>
      </c>
      <c r="G100" s="1203">
        <v>10150000</v>
      </c>
      <c r="H100" s="1198" t="s">
        <v>2902</v>
      </c>
      <c r="I100" s="1198" t="s">
        <v>2619</v>
      </c>
      <c r="J100" s="1199">
        <f t="shared" si="2"/>
        <v>2.9350488081931847E-3</v>
      </c>
      <c r="K100" s="1199">
        <f t="shared" si="3"/>
        <v>0.67309563613178258</v>
      </c>
    </row>
    <row r="101" spans="1:11">
      <c r="A101" s="1198" t="s">
        <v>1204</v>
      </c>
      <c r="B101" s="1198" t="s">
        <v>191</v>
      </c>
      <c r="C101" s="1198" t="s">
        <v>1205</v>
      </c>
      <c r="D101" s="1198" t="s">
        <v>1191</v>
      </c>
      <c r="E101" s="1198" t="s">
        <v>190</v>
      </c>
      <c r="F101" s="1198" t="s">
        <v>23</v>
      </c>
      <c r="G101" s="1202">
        <v>10139169</v>
      </c>
      <c r="H101" s="1198" t="s">
        <v>1185</v>
      </c>
      <c r="I101" s="1198" t="s">
        <v>1375</v>
      </c>
      <c r="J101" s="1199">
        <f t="shared" si="2"/>
        <v>2.9319168364058405E-3</v>
      </c>
      <c r="K101" s="1199">
        <f t="shared" si="3"/>
        <v>0.67602755296818839</v>
      </c>
    </row>
    <row r="102" spans="1:11">
      <c r="A102" s="1198" t="s">
        <v>2617</v>
      </c>
      <c r="B102" s="1198" t="s">
        <v>1912</v>
      </c>
      <c r="C102" s="1198" t="s">
        <v>2618</v>
      </c>
      <c r="D102" s="1198" t="s">
        <v>1191</v>
      </c>
      <c r="E102" s="1198" t="s">
        <v>190</v>
      </c>
      <c r="F102" s="1198" t="s">
        <v>23</v>
      </c>
      <c r="G102" s="1203">
        <v>10005000</v>
      </c>
      <c r="H102" s="1198" t="s">
        <v>2900</v>
      </c>
      <c r="I102" s="1198" t="s">
        <v>2619</v>
      </c>
      <c r="J102" s="1199">
        <f t="shared" si="2"/>
        <v>2.8931195395047104E-3</v>
      </c>
      <c r="K102" s="1199">
        <f t="shared" si="3"/>
        <v>0.67892067250769306</v>
      </c>
    </row>
    <row r="103" spans="1:11">
      <c r="A103" s="1198" t="s">
        <v>1206</v>
      </c>
      <c r="B103" s="1198" t="s">
        <v>185</v>
      </c>
      <c r="C103" s="1198" t="s">
        <v>1207</v>
      </c>
      <c r="D103" s="1198" t="s">
        <v>1191</v>
      </c>
      <c r="E103" s="1198" t="s">
        <v>190</v>
      </c>
      <c r="F103" s="1198" t="s">
        <v>23</v>
      </c>
      <c r="G103" s="1202">
        <v>10000000</v>
      </c>
      <c r="H103" s="1198" t="s">
        <v>696</v>
      </c>
      <c r="I103" s="1198" t="s">
        <v>1372</v>
      </c>
      <c r="J103" s="1199">
        <f t="shared" si="2"/>
        <v>2.8916737026533838E-3</v>
      </c>
      <c r="K103" s="1199">
        <f t="shared" si="3"/>
        <v>0.68181234621034648</v>
      </c>
    </row>
    <row r="104" spans="1:11">
      <c r="A104" s="1198" t="s">
        <v>1208</v>
      </c>
      <c r="B104" s="1198" t="s">
        <v>189</v>
      </c>
      <c r="C104" s="1198" t="s">
        <v>1209</v>
      </c>
      <c r="D104" s="1198" t="s">
        <v>2381</v>
      </c>
      <c r="E104" s="1198" t="s">
        <v>184</v>
      </c>
      <c r="F104" s="1198" t="s">
        <v>22</v>
      </c>
      <c r="G104" s="1202">
        <v>10000000</v>
      </c>
      <c r="H104" s="1198" t="s">
        <v>1184</v>
      </c>
      <c r="I104" s="1198" t="s">
        <v>1357</v>
      </c>
      <c r="J104" s="1199">
        <f t="shared" si="2"/>
        <v>2.8916737026533838E-3</v>
      </c>
      <c r="K104" s="1199">
        <f t="shared" si="3"/>
        <v>0.68470401991299989</v>
      </c>
    </row>
    <row r="105" spans="1:11">
      <c r="A105" s="1198" t="s">
        <v>1727</v>
      </c>
      <c r="B105" s="1198" t="s">
        <v>183</v>
      </c>
      <c r="C105" s="1198" t="s">
        <v>1728</v>
      </c>
      <c r="D105" s="1198" t="s">
        <v>1191</v>
      </c>
      <c r="E105" s="1198" t="s">
        <v>190</v>
      </c>
      <c r="F105" s="1198" t="s">
        <v>23</v>
      </c>
      <c r="G105" s="1202">
        <v>10000000</v>
      </c>
      <c r="H105" s="1198" t="s">
        <v>1667</v>
      </c>
      <c r="I105" s="1198" t="s">
        <v>1729</v>
      </c>
      <c r="J105" s="1199">
        <f t="shared" si="2"/>
        <v>2.8916737026533838E-3</v>
      </c>
      <c r="K105" s="1199">
        <f t="shared" si="3"/>
        <v>0.68759569361565331</v>
      </c>
    </row>
    <row r="106" spans="1:11">
      <c r="A106" s="1198" t="s">
        <v>1730</v>
      </c>
      <c r="B106" s="1198" t="s">
        <v>183</v>
      </c>
      <c r="C106" s="1198" t="s">
        <v>1731</v>
      </c>
      <c r="D106" s="1198" t="s">
        <v>1191</v>
      </c>
      <c r="E106" s="1198" t="s">
        <v>190</v>
      </c>
      <c r="F106" s="1198" t="s">
        <v>23</v>
      </c>
      <c r="G106" s="1202">
        <v>10000000</v>
      </c>
      <c r="H106" s="1198" t="s">
        <v>1667</v>
      </c>
      <c r="I106" s="1198" t="s">
        <v>1729</v>
      </c>
      <c r="J106" s="1199">
        <f t="shared" si="2"/>
        <v>2.8916737026533838E-3</v>
      </c>
      <c r="K106" s="1199">
        <f t="shared" si="3"/>
        <v>0.69048736731830673</v>
      </c>
    </row>
    <row r="107" spans="1:11">
      <c r="A107" s="1198" t="s">
        <v>1732</v>
      </c>
      <c r="B107" s="1198" t="s">
        <v>183</v>
      </c>
      <c r="C107" s="1198" t="s">
        <v>1733</v>
      </c>
      <c r="D107" s="1198" t="s">
        <v>1191</v>
      </c>
      <c r="E107" s="1198" t="s">
        <v>190</v>
      </c>
      <c r="F107" s="1198" t="s">
        <v>23</v>
      </c>
      <c r="G107" s="1202">
        <v>10000000</v>
      </c>
      <c r="H107" s="1198" t="s">
        <v>1667</v>
      </c>
      <c r="I107" s="1198" t="s">
        <v>1729</v>
      </c>
      <c r="J107" s="1199">
        <f t="shared" si="2"/>
        <v>2.8916737026533838E-3</v>
      </c>
      <c r="K107" s="1199">
        <f t="shared" si="3"/>
        <v>0.69337904102096015</v>
      </c>
    </row>
    <row r="108" spans="1:11">
      <c r="A108" s="1198" t="s">
        <v>1734</v>
      </c>
      <c r="B108" s="1198" t="s">
        <v>183</v>
      </c>
      <c r="C108" s="1198" t="s">
        <v>1735</v>
      </c>
      <c r="D108" s="1198" t="s">
        <v>1191</v>
      </c>
      <c r="E108" s="1198" t="s">
        <v>190</v>
      </c>
      <c r="F108" s="1198" t="s">
        <v>23</v>
      </c>
      <c r="G108" s="1202">
        <v>10000000</v>
      </c>
      <c r="H108" s="1198" t="s">
        <v>1667</v>
      </c>
      <c r="I108" s="1198" t="s">
        <v>1729</v>
      </c>
      <c r="J108" s="1199">
        <f t="shared" si="2"/>
        <v>2.8916737026533838E-3</v>
      </c>
      <c r="K108" s="1199">
        <f t="shared" si="3"/>
        <v>0.69627071472361357</v>
      </c>
    </row>
    <row r="109" spans="1:11">
      <c r="A109" s="1198" t="s">
        <v>1793</v>
      </c>
      <c r="B109" s="1198" t="s">
        <v>191</v>
      </c>
      <c r="C109" s="1198" t="s">
        <v>1794</v>
      </c>
      <c r="D109" s="1198" t="s">
        <v>1191</v>
      </c>
      <c r="E109" s="1198" t="s">
        <v>190</v>
      </c>
      <c r="F109" s="1198" t="s">
        <v>23</v>
      </c>
      <c r="G109" s="1202">
        <v>10000000</v>
      </c>
      <c r="H109" s="1198" t="s">
        <v>1757</v>
      </c>
      <c r="I109" s="1198" t="s">
        <v>1795</v>
      </c>
      <c r="J109" s="1199">
        <f t="shared" si="2"/>
        <v>2.8916737026533838E-3</v>
      </c>
      <c r="K109" s="1199">
        <f t="shared" si="3"/>
        <v>0.69916238842626699</v>
      </c>
    </row>
    <row r="110" spans="1:11">
      <c r="A110" s="1198" t="s">
        <v>1796</v>
      </c>
      <c r="B110" s="1198" t="s">
        <v>183</v>
      </c>
      <c r="C110" s="1198" t="s">
        <v>1797</v>
      </c>
      <c r="D110" s="1198" t="s">
        <v>1191</v>
      </c>
      <c r="E110" s="1198" t="s">
        <v>190</v>
      </c>
      <c r="F110" s="1198" t="s">
        <v>23</v>
      </c>
      <c r="G110" s="1202">
        <v>10000000</v>
      </c>
      <c r="H110" s="1198" t="s">
        <v>1762</v>
      </c>
      <c r="I110" s="1198" t="s">
        <v>1798</v>
      </c>
      <c r="J110" s="1199">
        <f t="shared" si="2"/>
        <v>2.8916737026533838E-3</v>
      </c>
      <c r="K110" s="1199">
        <f t="shared" si="3"/>
        <v>0.70205406212892041</v>
      </c>
    </row>
    <row r="111" spans="1:11">
      <c r="A111" s="1198" t="s">
        <v>1790</v>
      </c>
      <c r="B111" s="1198" t="s">
        <v>191</v>
      </c>
      <c r="C111" s="1198" t="s">
        <v>1791</v>
      </c>
      <c r="D111" s="1198" t="s">
        <v>1191</v>
      </c>
      <c r="E111" s="1198" t="s">
        <v>190</v>
      </c>
      <c r="F111" s="1198" t="s">
        <v>23</v>
      </c>
      <c r="G111" s="1202">
        <v>10000000</v>
      </c>
      <c r="H111" s="1198" t="s">
        <v>1765</v>
      </c>
      <c r="I111" s="1198" t="s">
        <v>1792</v>
      </c>
      <c r="J111" s="1199">
        <f t="shared" si="2"/>
        <v>2.8916737026533838E-3</v>
      </c>
      <c r="K111" s="1199">
        <f t="shared" si="3"/>
        <v>0.70494573583157383</v>
      </c>
    </row>
    <row r="112" spans="1:11">
      <c r="A112" s="1198" t="s">
        <v>1832</v>
      </c>
      <c r="B112" s="1198" t="s">
        <v>183</v>
      </c>
      <c r="C112" s="1198" t="s">
        <v>1833</v>
      </c>
      <c r="D112" s="1198" t="s">
        <v>1191</v>
      </c>
      <c r="E112" s="1198" t="s">
        <v>190</v>
      </c>
      <c r="F112" s="1198" t="s">
        <v>23</v>
      </c>
      <c r="G112" s="1202">
        <v>10000000</v>
      </c>
      <c r="H112" s="1198" t="s">
        <v>1818</v>
      </c>
      <c r="I112" s="1198" t="s">
        <v>1831</v>
      </c>
      <c r="J112" s="1199">
        <f t="shared" si="2"/>
        <v>2.8916737026533838E-3</v>
      </c>
      <c r="K112" s="1199">
        <f t="shared" si="3"/>
        <v>0.70783740953422725</v>
      </c>
    </row>
    <row r="113" spans="1:11">
      <c r="A113" s="1198" t="s">
        <v>1834</v>
      </c>
      <c r="B113" s="1198" t="s">
        <v>183</v>
      </c>
      <c r="C113" s="1198" t="s">
        <v>1835</v>
      </c>
      <c r="D113" s="1198" t="s">
        <v>1191</v>
      </c>
      <c r="E113" s="1198" t="s">
        <v>190</v>
      </c>
      <c r="F113" s="1198" t="s">
        <v>23</v>
      </c>
      <c r="G113" s="1202">
        <v>10000000</v>
      </c>
      <c r="H113" s="1198" t="s">
        <v>1818</v>
      </c>
      <c r="I113" s="1198" t="s">
        <v>1831</v>
      </c>
      <c r="J113" s="1199">
        <f t="shared" si="2"/>
        <v>2.8916737026533838E-3</v>
      </c>
      <c r="K113" s="1199">
        <f t="shared" si="3"/>
        <v>0.71072908323688067</v>
      </c>
    </row>
    <row r="114" spans="1:11">
      <c r="A114" s="1198" t="s">
        <v>1836</v>
      </c>
      <c r="B114" s="1198" t="s">
        <v>183</v>
      </c>
      <c r="C114" s="1198" t="s">
        <v>1837</v>
      </c>
      <c r="D114" s="1198" t="s">
        <v>1191</v>
      </c>
      <c r="E114" s="1198" t="s">
        <v>190</v>
      </c>
      <c r="F114" s="1198" t="s">
        <v>23</v>
      </c>
      <c r="G114" s="1202">
        <v>10000000</v>
      </c>
      <c r="H114" s="1198" t="s">
        <v>1818</v>
      </c>
      <c r="I114" s="1198" t="s">
        <v>1831</v>
      </c>
      <c r="J114" s="1199">
        <f t="shared" si="2"/>
        <v>2.8916737026533838E-3</v>
      </c>
      <c r="K114" s="1199">
        <f t="shared" si="3"/>
        <v>0.71362075693953408</v>
      </c>
    </row>
    <row r="115" spans="1:11">
      <c r="A115" s="1198" t="s">
        <v>1895</v>
      </c>
      <c r="B115" s="1198" t="s">
        <v>183</v>
      </c>
      <c r="C115" s="1198" t="s">
        <v>1896</v>
      </c>
      <c r="D115" s="1198" t="s">
        <v>1191</v>
      </c>
      <c r="E115" s="1198" t="s">
        <v>190</v>
      </c>
      <c r="F115" s="1198" t="s">
        <v>23</v>
      </c>
      <c r="G115" s="1202">
        <v>10000000</v>
      </c>
      <c r="H115" s="1198" t="s">
        <v>1847</v>
      </c>
      <c r="I115" s="1198" t="s">
        <v>1892</v>
      </c>
      <c r="J115" s="1199">
        <f t="shared" si="2"/>
        <v>2.8916737026533838E-3</v>
      </c>
      <c r="K115" s="1199">
        <f t="shared" si="3"/>
        <v>0.7165124306421875</v>
      </c>
    </row>
    <row r="116" spans="1:11">
      <c r="A116" s="1198" t="s">
        <v>1897</v>
      </c>
      <c r="B116" s="1198" t="s">
        <v>183</v>
      </c>
      <c r="C116" s="1198" t="s">
        <v>1898</v>
      </c>
      <c r="D116" s="1198" t="s">
        <v>1191</v>
      </c>
      <c r="E116" s="1198" t="s">
        <v>190</v>
      </c>
      <c r="F116" s="1198" t="s">
        <v>23</v>
      </c>
      <c r="G116" s="1202">
        <v>10000000</v>
      </c>
      <c r="H116" s="1198" t="s">
        <v>1847</v>
      </c>
      <c r="I116" s="1198" t="s">
        <v>1892</v>
      </c>
      <c r="J116" s="1199">
        <f t="shared" si="2"/>
        <v>2.8916737026533838E-3</v>
      </c>
      <c r="K116" s="1199">
        <f t="shared" si="3"/>
        <v>0.71940410434484092</v>
      </c>
    </row>
    <row r="117" spans="1:11">
      <c r="A117" s="1198" t="s">
        <v>1929</v>
      </c>
      <c r="B117" s="1198" t="s">
        <v>1912</v>
      </c>
      <c r="C117" s="1198" t="s">
        <v>1930</v>
      </c>
      <c r="D117" s="1198" t="s">
        <v>1191</v>
      </c>
      <c r="E117" s="1198" t="s">
        <v>190</v>
      </c>
      <c r="F117" s="1198" t="s">
        <v>23</v>
      </c>
      <c r="G117" s="1202">
        <v>10000000</v>
      </c>
      <c r="H117" s="1198" t="s">
        <v>1328</v>
      </c>
      <c r="I117" s="1198" t="s">
        <v>1924</v>
      </c>
      <c r="J117" s="1199">
        <f t="shared" si="2"/>
        <v>2.8916737026533838E-3</v>
      </c>
      <c r="K117" s="1199">
        <f t="shared" si="3"/>
        <v>0.72229577804749434</v>
      </c>
    </row>
    <row r="118" spans="1:11">
      <c r="A118" s="1198" t="s">
        <v>1931</v>
      </c>
      <c r="B118" s="1198" t="s">
        <v>1912</v>
      </c>
      <c r="C118" s="1198" t="s">
        <v>1932</v>
      </c>
      <c r="D118" s="1198" t="s">
        <v>1191</v>
      </c>
      <c r="E118" s="1198" t="s">
        <v>190</v>
      </c>
      <c r="F118" s="1198" t="s">
        <v>23</v>
      </c>
      <c r="G118" s="1202">
        <v>10000000</v>
      </c>
      <c r="H118" s="1198" t="s">
        <v>1328</v>
      </c>
      <c r="I118" s="1198" t="s">
        <v>1915</v>
      </c>
      <c r="J118" s="1199">
        <f t="shared" si="2"/>
        <v>2.8916737026533838E-3</v>
      </c>
      <c r="K118" s="1199">
        <f t="shared" si="3"/>
        <v>0.72518745175014776</v>
      </c>
    </row>
    <row r="119" spans="1:11">
      <c r="A119" s="1198" t="s">
        <v>2112</v>
      </c>
      <c r="B119" s="1198" t="s">
        <v>187</v>
      </c>
      <c r="C119" s="1198" t="s">
        <v>2113</v>
      </c>
      <c r="D119" s="1198" t="s">
        <v>2114</v>
      </c>
      <c r="E119" s="1198" t="s">
        <v>184</v>
      </c>
      <c r="F119" s="1198" t="s">
        <v>168</v>
      </c>
      <c r="G119" s="1202">
        <v>10000000</v>
      </c>
      <c r="H119" s="1198" t="s">
        <v>2082</v>
      </c>
      <c r="I119" s="1198" t="s">
        <v>2115</v>
      </c>
      <c r="J119" s="1199">
        <f t="shared" si="2"/>
        <v>2.8916737026533838E-3</v>
      </c>
      <c r="K119" s="1199">
        <f t="shared" si="3"/>
        <v>0.72807912545280118</v>
      </c>
    </row>
    <row r="120" spans="1:11">
      <c r="A120" s="1198" t="s">
        <v>2210</v>
      </c>
      <c r="B120" s="1198" t="s">
        <v>187</v>
      </c>
      <c r="C120" s="1198" t="s">
        <v>2211</v>
      </c>
      <c r="D120" s="1198" t="s">
        <v>2114</v>
      </c>
      <c r="E120" s="1198" t="s">
        <v>184</v>
      </c>
      <c r="F120" s="1198" t="s">
        <v>168</v>
      </c>
      <c r="G120" s="1202">
        <v>10000000</v>
      </c>
      <c r="H120" s="1198" t="s">
        <v>2176</v>
      </c>
      <c r="I120" s="1198" t="s">
        <v>2212</v>
      </c>
      <c r="J120" s="1199">
        <f t="shared" si="2"/>
        <v>2.8916737026533838E-3</v>
      </c>
      <c r="K120" s="1199">
        <f t="shared" si="3"/>
        <v>0.7309707991554546</v>
      </c>
    </row>
    <row r="121" spans="1:11">
      <c r="A121" s="1198" t="s">
        <v>2213</v>
      </c>
      <c r="B121" s="1198" t="s">
        <v>2030</v>
      </c>
      <c r="C121" s="1198" t="s">
        <v>2214</v>
      </c>
      <c r="D121" s="1198" t="s">
        <v>2215</v>
      </c>
      <c r="E121" s="1198" t="s">
        <v>184</v>
      </c>
      <c r="F121" s="1198" t="s">
        <v>23</v>
      </c>
      <c r="G121" s="1202">
        <v>10000000</v>
      </c>
      <c r="H121" s="1198" t="s">
        <v>1387</v>
      </c>
      <c r="I121" s="1198" t="s">
        <v>2216</v>
      </c>
      <c r="J121" s="1199">
        <f t="shared" si="2"/>
        <v>2.8916737026533838E-3</v>
      </c>
      <c r="K121" s="1199">
        <f t="shared" si="3"/>
        <v>0.73386247285810802</v>
      </c>
    </row>
    <row r="122" spans="1:11">
      <c r="A122" s="1198" t="s">
        <v>2217</v>
      </c>
      <c r="B122" s="1198" t="s">
        <v>187</v>
      </c>
      <c r="C122" s="1198" t="s">
        <v>2218</v>
      </c>
      <c r="D122" s="1198" t="s">
        <v>2114</v>
      </c>
      <c r="E122" s="1198" t="s">
        <v>184</v>
      </c>
      <c r="F122" s="1198" t="s">
        <v>168</v>
      </c>
      <c r="G122" s="1202">
        <v>10000000</v>
      </c>
      <c r="H122" s="1198" t="s">
        <v>2185</v>
      </c>
      <c r="I122" s="1198" t="s">
        <v>1464</v>
      </c>
      <c r="J122" s="1199">
        <f t="shared" si="2"/>
        <v>2.8916737026533838E-3</v>
      </c>
      <c r="K122" s="1199">
        <f t="shared" si="3"/>
        <v>0.73675414656076144</v>
      </c>
    </row>
    <row r="123" spans="1:11">
      <c r="A123" s="1198" t="s">
        <v>2281</v>
      </c>
      <c r="B123" s="1198" t="s">
        <v>187</v>
      </c>
      <c r="C123" s="1198" t="s">
        <v>2282</v>
      </c>
      <c r="D123" s="1198" t="s">
        <v>2283</v>
      </c>
      <c r="E123" s="1198" t="s">
        <v>184</v>
      </c>
      <c r="F123" s="1198" t="s">
        <v>169</v>
      </c>
      <c r="G123" s="1202">
        <v>10000000</v>
      </c>
      <c r="H123" s="1198" t="s">
        <v>2257</v>
      </c>
      <c r="I123" s="1198" t="s">
        <v>2280</v>
      </c>
      <c r="J123" s="1199">
        <f t="shared" si="2"/>
        <v>2.8916737026533838E-3</v>
      </c>
      <c r="K123" s="1199">
        <f t="shared" si="3"/>
        <v>0.73964582026341485</v>
      </c>
    </row>
    <row r="124" spans="1:11">
      <c r="A124" s="1198" t="s">
        <v>2330</v>
      </c>
      <c r="B124" s="1198" t="s">
        <v>189</v>
      </c>
      <c r="C124" s="1198" t="s">
        <v>2331</v>
      </c>
      <c r="D124" s="1198" t="s">
        <v>2332</v>
      </c>
      <c r="E124" s="1198" t="s">
        <v>184</v>
      </c>
      <c r="F124" s="1198" t="s">
        <v>22</v>
      </c>
      <c r="G124" s="1202">
        <v>10000000</v>
      </c>
      <c r="H124" s="1198" t="s">
        <v>2299</v>
      </c>
      <c r="I124" s="1198" t="s">
        <v>2333</v>
      </c>
      <c r="J124" s="1199">
        <f t="shared" si="2"/>
        <v>2.8916737026533838E-3</v>
      </c>
      <c r="K124" s="1199">
        <f t="shared" si="3"/>
        <v>0.74253749396606827</v>
      </c>
    </row>
    <row r="125" spans="1:11">
      <c r="A125" s="1198" t="s">
        <v>2334</v>
      </c>
      <c r="B125" s="1198" t="s">
        <v>1912</v>
      </c>
      <c r="C125" s="1198" t="s">
        <v>2335</v>
      </c>
      <c r="D125" s="1198" t="s">
        <v>1191</v>
      </c>
      <c r="E125" s="1198" t="s">
        <v>190</v>
      </c>
      <c r="F125" s="1198" t="s">
        <v>23</v>
      </c>
      <c r="G125" s="1202">
        <v>10000000</v>
      </c>
      <c r="H125" s="1198" t="s">
        <v>1376</v>
      </c>
      <c r="I125" s="1198" t="s">
        <v>1318</v>
      </c>
      <c r="J125" s="1199">
        <f t="shared" si="2"/>
        <v>2.8916737026533838E-3</v>
      </c>
      <c r="K125" s="1199">
        <f t="shared" si="3"/>
        <v>0.74542916766872169</v>
      </c>
    </row>
    <row r="126" spans="1:11">
      <c r="A126" s="1198" t="s">
        <v>2435</v>
      </c>
      <c r="B126" s="1198" t="s">
        <v>187</v>
      </c>
      <c r="C126" s="1198" t="s">
        <v>2436</v>
      </c>
      <c r="D126" s="1198" t="s">
        <v>1215</v>
      </c>
      <c r="E126" s="1198" t="s">
        <v>184</v>
      </c>
      <c r="F126" s="1198" t="s">
        <v>169</v>
      </c>
      <c r="G126" s="1202">
        <v>10000000</v>
      </c>
      <c r="H126" s="1198" t="s">
        <v>2421</v>
      </c>
      <c r="I126" s="1198" t="s">
        <v>1746</v>
      </c>
      <c r="J126" s="1199">
        <f t="shared" si="2"/>
        <v>2.8916737026533838E-3</v>
      </c>
      <c r="K126" s="1199">
        <f t="shared" si="3"/>
        <v>0.74832084137137511</v>
      </c>
    </row>
    <row r="127" spans="1:11">
      <c r="A127" s="1198" t="s">
        <v>2437</v>
      </c>
      <c r="B127" s="1198" t="s">
        <v>187</v>
      </c>
      <c r="C127" s="1198" t="s">
        <v>2438</v>
      </c>
      <c r="D127" s="1198" t="s">
        <v>1215</v>
      </c>
      <c r="E127" s="1198" t="s">
        <v>184</v>
      </c>
      <c r="F127" s="1198" t="s">
        <v>169</v>
      </c>
      <c r="G127" s="1202">
        <v>10000000</v>
      </c>
      <c r="H127" s="1198" t="s">
        <v>2421</v>
      </c>
      <c r="I127" s="1198" t="s">
        <v>1746</v>
      </c>
      <c r="J127" s="1199">
        <f t="shared" si="2"/>
        <v>2.8916737026533838E-3</v>
      </c>
      <c r="K127" s="1199">
        <f t="shared" si="3"/>
        <v>0.75121251507402853</v>
      </c>
    </row>
    <row r="128" spans="1:11">
      <c r="A128" s="1198" t="s">
        <v>2525</v>
      </c>
      <c r="B128" s="1198" t="s">
        <v>1912</v>
      </c>
      <c r="C128" s="1198" t="s">
        <v>2526</v>
      </c>
      <c r="D128" s="1198" t="s">
        <v>1191</v>
      </c>
      <c r="E128" s="1198" t="s">
        <v>190</v>
      </c>
      <c r="F128" s="1198" t="s">
        <v>23</v>
      </c>
      <c r="G128" s="1203">
        <v>10000000</v>
      </c>
      <c r="H128" s="1198" t="s">
        <v>2500</v>
      </c>
      <c r="I128" s="1198" t="s">
        <v>2527</v>
      </c>
      <c r="J128" s="1199">
        <f t="shared" si="2"/>
        <v>2.8916737026533838E-3</v>
      </c>
      <c r="K128" s="1199">
        <f t="shared" si="3"/>
        <v>0.75410418877668195</v>
      </c>
    </row>
    <row r="129" spans="1:11">
      <c r="A129" s="1198" t="s">
        <v>2528</v>
      </c>
      <c r="B129" s="1198" t="s">
        <v>189</v>
      </c>
      <c r="C129" s="1198" t="s">
        <v>2529</v>
      </c>
      <c r="D129" s="1198" t="s">
        <v>2530</v>
      </c>
      <c r="E129" s="1198" t="s">
        <v>184</v>
      </c>
      <c r="F129" s="1198" t="s">
        <v>23</v>
      </c>
      <c r="G129" s="1203">
        <v>10000000</v>
      </c>
      <c r="H129" s="1198" t="s">
        <v>2531</v>
      </c>
      <c r="I129" s="1198" t="s">
        <v>2532</v>
      </c>
      <c r="J129" s="1199">
        <f t="shared" si="2"/>
        <v>2.8916737026533838E-3</v>
      </c>
      <c r="K129" s="1199">
        <f t="shared" si="3"/>
        <v>0.75699586247933537</v>
      </c>
    </row>
    <row r="130" spans="1:11">
      <c r="A130" s="1198" t="s">
        <v>2533</v>
      </c>
      <c r="B130" s="1198" t="s">
        <v>187</v>
      </c>
      <c r="C130" s="1198" t="s">
        <v>2534</v>
      </c>
      <c r="D130" s="1198" t="s">
        <v>2283</v>
      </c>
      <c r="E130" s="1198" t="s">
        <v>184</v>
      </c>
      <c r="F130" s="1198" t="s">
        <v>169</v>
      </c>
      <c r="G130" s="1203">
        <v>10000000</v>
      </c>
      <c r="H130" s="1198" t="s">
        <v>2496</v>
      </c>
      <c r="I130" s="1198" t="s">
        <v>2535</v>
      </c>
      <c r="J130" s="1199">
        <f t="shared" si="2"/>
        <v>2.8916737026533838E-3</v>
      </c>
      <c r="K130" s="1199">
        <f t="shared" si="3"/>
        <v>0.75988753618198879</v>
      </c>
    </row>
    <row r="131" spans="1:11">
      <c r="A131" s="1198" t="s">
        <v>2536</v>
      </c>
      <c r="B131" s="1198" t="s">
        <v>1912</v>
      </c>
      <c r="C131" s="1198" t="s">
        <v>2537</v>
      </c>
      <c r="D131" s="1198" t="s">
        <v>1191</v>
      </c>
      <c r="E131" s="1198" t="s">
        <v>190</v>
      </c>
      <c r="F131" s="1198" t="s">
        <v>23</v>
      </c>
      <c r="G131" s="1203">
        <v>10000000</v>
      </c>
      <c r="H131" s="1198" t="s">
        <v>2512</v>
      </c>
      <c r="I131" s="1198" t="s">
        <v>2513</v>
      </c>
      <c r="J131" s="1199">
        <f t="shared" ref="J131:J194" si="4">G131/SUM(G:G)</f>
        <v>2.8916737026533838E-3</v>
      </c>
      <c r="K131" s="1199">
        <f t="shared" si="3"/>
        <v>0.76277920988464221</v>
      </c>
    </row>
    <row r="132" spans="1:11">
      <c r="A132" s="1198" t="s">
        <v>2538</v>
      </c>
      <c r="B132" s="1198" t="s">
        <v>1912</v>
      </c>
      <c r="C132" s="1198" t="s">
        <v>2539</v>
      </c>
      <c r="D132" s="1198" t="s">
        <v>1191</v>
      </c>
      <c r="E132" s="1198" t="s">
        <v>190</v>
      </c>
      <c r="F132" s="1198" t="s">
        <v>23</v>
      </c>
      <c r="G132" s="1203">
        <v>10000000</v>
      </c>
      <c r="H132" s="1198" t="s">
        <v>2512</v>
      </c>
      <c r="I132" s="1198" t="s">
        <v>2513</v>
      </c>
      <c r="J132" s="1199">
        <f t="shared" si="4"/>
        <v>2.8916737026533838E-3</v>
      </c>
      <c r="K132" s="1199">
        <f t="shared" ref="K132:K195" si="5">K131+J132</f>
        <v>0.76567088358729563</v>
      </c>
    </row>
    <row r="133" spans="1:11">
      <c r="A133" s="1198" t="s">
        <v>2603</v>
      </c>
      <c r="B133" s="1198" t="s">
        <v>1912</v>
      </c>
      <c r="C133" s="1198" t="s">
        <v>2604</v>
      </c>
      <c r="D133" s="1198" t="s">
        <v>1191</v>
      </c>
      <c r="E133" s="1198" t="s">
        <v>190</v>
      </c>
      <c r="F133" s="1198" t="s">
        <v>23</v>
      </c>
      <c r="G133" s="1203">
        <v>10000000</v>
      </c>
      <c r="H133" s="1198" t="s">
        <v>2583</v>
      </c>
      <c r="I133" s="1198" t="s">
        <v>2605</v>
      </c>
      <c r="J133" s="1199">
        <f t="shared" si="4"/>
        <v>2.8916737026533838E-3</v>
      </c>
      <c r="K133" s="1199">
        <f t="shared" si="5"/>
        <v>0.76856255728994904</v>
      </c>
    </row>
    <row r="134" spans="1:11">
      <c r="A134" s="1198" t="s">
        <v>2606</v>
      </c>
      <c r="B134" s="1198" t="s">
        <v>1912</v>
      </c>
      <c r="C134" s="1198" t="s">
        <v>2607</v>
      </c>
      <c r="D134" s="1198" t="s">
        <v>1191</v>
      </c>
      <c r="E134" s="1198" t="s">
        <v>190</v>
      </c>
      <c r="F134" s="1198" t="s">
        <v>23</v>
      </c>
      <c r="G134" s="1203">
        <v>10000000</v>
      </c>
      <c r="H134" s="1198" t="s">
        <v>2583</v>
      </c>
      <c r="I134" s="1198" t="s">
        <v>2605</v>
      </c>
      <c r="J134" s="1199">
        <f t="shared" si="4"/>
        <v>2.8916737026533838E-3</v>
      </c>
      <c r="K134" s="1199">
        <f t="shared" si="5"/>
        <v>0.77145423099260246</v>
      </c>
    </row>
    <row r="135" spans="1:11">
      <c r="A135" s="1198" t="s">
        <v>2674</v>
      </c>
      <c r="B135" s="1198" t="s">
        <v>1912</v>
      </c>
      <c r="C135" s="1198" t="s">
        <v>2675</v>
      </c>
      <c r="D135" s="1198" t="s">
        <v>1191</v>
      </c>
      <c r="E135" s="1198" t="s">
        <v>190</v>
      </c>
      <c r="F135" s="1198" t="s">
        <v>23</v>
      </c>
      <c r="G135" s="1203">
        <v>10000000</v>
      </c>
      <c r="H135" s="1198" t="s">
        <v>2655</v>
      </c>
      <c r="I135" s="1198" t="s">
        <v>2676</v>
      </c>
      <c r="J135" s="1199">
        <f t="shared" si="4"/>
        <v>2.8916737026533838E-3</v>
      </c>
      <c r="K135" s="1199">
        <f t="shared" si="5"/>
        <v>0.77434590469525588</v>
      </c>
    </row>
    <row r="136" spans="1:11">
      <c r="A136" s="1198" t="s">
        <v>2677</v>
      </c>
      <c r="B136" s="1198" t="s">
        <v>1912</v>
      </c>
      <c r="C136" s="1198" t="s">
        <v>2678</v>
      </c>
      <c r="D136" s="1198" t="s">
        <v>1191</v>
      </c>
      <c r="E136" s="1198" t="s">
        <v>190</v>
      </c>
      <c r="F136" s="1198" t="s">
        <v>23</v>
      </c>
      <c r="G136" s="1203">
        <v>10000000</v>
      </c>
      <c r="H136" s="1198" t="s">
        <v>2655</v>
      </c>
      <c r="I136" s="1198" t="s">
        <v>2676</v>
      </c>
      <c r="J136" s="1199">
        <f t="shared" si="4"/>
        <v>2.8916737026533838E-3</v>
      </c>
      <c r="K136" s="1199">
        <f t="shared" si="5"/>
        <v>0.7772375783979093</v>
      </c>
    </row>
    <row r="137" spans="1:11">
      <c r="A137" s="1198" t="s">
        <v>3004</v>
      </c>
      <c r="B137" s="1198" t="s">
        <v>187</v>
      </c>
      <c r="C137" s="1198" t="s">
        <v>3005</v>
      </c>
      <c r="D137" s="1198" t="s">
        <v>3006</v>
      </c>
      <c r="E137" s="1198" t="s">
        <v>184</v>
      </c>
      <c r="F137" s="1198" t="s">
        <v>169</v>
      </c>
      <c r="G137" s="1203">
        <v>10000000</v>
      </c>
      <c r="H137" s="1198" t="s">
        <v>2904</v>
      </c>
      <c r="I137" s="1198" t="s">
        <v>3007</v>
      </c>
      <c r="J137" s="1199">
        <f t="shared" si="4"/>
        <v>2.8916737026533838E-3</v>
      </c>
      <c r="K137" s="1199">
        <f t="shared" si="5"/>
        <v>0.78012925210056272</v>
      </c>
    </row>
    <row r="138" spans="1:11">
      <c r="A138" s="1198" t="s">
        <v>3008</v>
      </c>
      <c r="B138" s="1198" t="s">
        <v>183</v>
      </c>
      <c r="C138" s="1198" t="s">
        <v>3009</v>
      </c>
      <c r="D138" s="1198" t="s">
        <v>2391</v>
      </c>
      <c r="E138" s="1198" t="s">
        <v>190</v>
      </c>
      <c r="F138" s="1198" t="s">
        <v>22</v>
      </c>
      <c r="G138" s="1203">
        <v>10000000</v>
      </c>
      <c r="H138" s="1198" t="s">
        <v>2909</v>
      </c>
      <c r="I138" s="1198" t="s">
        <v>2981</v>
      </c>
      <c r="J138" s="1199">
        <f t="shared" si="4"/>
        <v>2.8916737026533838E-3</v>
      </c>
      <c r="K138" s="1199">
        <f t="shared" si="5"/>
        <v>0.78302092580321614</v>
      </c>
    </row>
    <row r="139" spans="1:11">
      <c r="A139" s="1198" t="s">
        <v>3010</v>
      </c>
      <c r="B139" s="1198" t="s">
        <v>183</v>
      </c>
      <c r="C139" s="1198" t="s">
        <v>3011</v>
      </c>
      <c r="D139" s="1198" t="s">
        <v>2391</v>
      </c>
      <c r="E139" s="1198" t="s">
        <v>190</v>
      </c>
      <c r="F139" s="1198" t="s">
        <v>22</v>
      </c>
      <c r="G139" s="1203">
        <v>10000000</v>
      </c>
      <c r="H139" s="1198" t="s">
        <v>2909</v>
      </c>
      <c r="I139" s="1198" t="s">
        <v>2981</v>
      </c>
      <c r="J139" s="1199">
        <f t="shared" si="4"/>
        <v>2.8916737026533838E-3</v>
      </c>
      <c r="K139" s="1199">
        <f t="shared" si="5"/>
        <v>0.78591259950586956</v>
      </c>
    </row>
    <row r="140" spans="1:11">
      <c r="A140" s="1198" t="s">
        <v>3012</v>
      </c>
      <c r="B140" s="1198" t="s">
        <v>187</v>
      </c>
      <c r="C140" s="1198" t="s">
        <v>3013</v>
      </c>
      <c r="D140" s="1198" t="s">
        <v>1215</v>
      </c>
      <c r="E140" s="1198" t="s">
        <v>184</v>
      </c>
      <c r="F140" s="1198" t="s">
        <v>169</v>
      </c>
      <c r="G140" s="1203">
        <v>10000000</v>
      </c>
      <c r="H140" s="1198" t="s">
        <v>2910</v>
      </c>
      <c r="I140" s="1198" t="s">
        <v>2996</v>
      </c>
      <c r="J140" s="1199">
        <f t="shared" si="4"/>
        <v>2.8916737026533838E-3</v>
      </c>
      <c r="K140" s="1199">
        <f t="shared" si="5"/>
        <v>0.78880427320852298</v>
      </c>
    </row>
    <row r="141" spans="1:11">
      <c r="A141" s="1198" t="s">
        <v>3014</v>
      </c>
      <c r="B141" s="1198" t="s">
        <v>187</v>
      </c>
      <c r="C141" s="1198" t="s">
        <v>3015</v>
      </c>
      <c r="D141" s="1198" t="s">
        <v>1215</v>
      </c>
      <c r="E141" s="1198" t="s">
        <v>184</v>
      </c>
      <c r="F141" s="1198" t="s">
        <v>169</v>
      </c>
      <c r="G141" s="1203">
        <v>10000000</v>
      </c>
      <c r="H141" s="1198" t="s">
        <v>2910</v>
      </c>
      <c r="I141" s="1198" t="s">
        <v>2996</v>
      </c>
      <c r="J141" s="1199">
        <f t="shared" si="4"/>
        <v>2.8916737026533838E-3</v>
      </c>
      <c r="K141" s="1199">
        <f t="shared" si="5"/>
        <v>0.7916959469111764</v>
      </c>
    </row>
    <row r="142" spans="1:11">
      <c r="A142" s="1198" t="s">
        <v>3282</v>
      </c>
      <c r="B142" s="1198" t="s">
        <v>189</v>
      </c>
      <c r="C142" s="1198" t="s">
        <v>3283</v>
      </c>
      <c r="D142" s="1198" t="s">
        <v>3284</v>
      </c>
      <c r="E142" s="1198" t="s">
        <v>184</v>
      </c>
      <c r="F142" s="1198" t="s">
        <v>23</v>
      </c>
      <c r="G142" s="1203">
        <v>10000000</v>
      </c>
      <c r="H142" s="1198" t="s">
        <v>3074</v>
      </c>
      <c r="I142" s="1198" t="s">
        <v>3285</v>
      </c>
      <c r="J142" s="1199">
        <f t="shared" si="4"/>
        <v>2.8916737026533838E-3</v>
      </c>
      <c r="K142" s="1199">
        <f t="shared" si="5"/>
        <v>0.79458762061382981</v>
      </c>
    </row>
    <row r="143" spans="1:11">
      <c r="A143" s="1198" t="s">
        <v>1736</v>
      </c>
      <c r="B143" s="1198" t="s">
        <v>183</v>
      </c>
      <c r="C143" s="1198" t="s">
        <v>1737</v>
      </c>
      <c r="D143" s="1198" t="s">
        <v>1191</v>
      </c>
      <c r="E143" s="1198" t="s">
        <v>190</v>
      </c>
      <c r="F143" s="1198" t="s">
        <v>23</v>
      </c>
      <c r="G143" s="1202">
        <v>9921000</v>
      </c>
      <c r="H143" s="1198" t="s">
        <v>1667</v>
      </c>
      <c r="I143" s="1198" t="s">
        <v>1729</v>
      </c>
      <c r="J143" s="1199">
        <f t="shared" si="4"/>
        <v>2.8688294804024221E-3</v>
      </c>
      <c r="K143" s="1199">
        <f t="shared" si="5"/>
        <v>0.79745645009423227</v>
      </c>
    </row>
    <row r="144" spans="1:11">
      <c r="A144" s="1198" t="s">
        <v>2038</v>
      </c>
      <c r="B144" s="1198" t="s">
        <v>191</v>
      </c>
      <c r="C144" s="1198" t="s">
        <v>1468</v>
      </c>
      <c r="D144" s="1198" t="s">
        <v>1191</v>
      </c>
      <c r="E144" s="1198" t="s">
        <v>190</v>
      </c>
      <c r="F144" s="1198" t="s">
        <v>23</v>
      </c>
      <c r="G144" s="1202">
        <v>9832751</v>
      </c>
      <c r="H144" s="1198" t="s">
        <v>1449</v>
      </c>
      <c r="I144" s="1198" t="s">
        <v>1738</v>
      </c>
      <c r="J144" s="1199">
        <f t="shared" si="4"/>
        <v>2.8433107491438762E-3</v>
      </c>
      <c r="K144" s="1199">
        <f t="shared" si="5"/>
        <v>0.80029976084337617</v>
      </c>
    </row>
    <row r="145" spans="1:11">
      <c r="A145" s="1198" t="s">
        <v>2600</v>
      </c>
      <c r="B145" s="1198" t="s">
        <v>1912</v>
      </c>
      <c r="C145" s="1198" t="s">
        <v>2601</v>
      </c>
      <c r="D145" s="1198" t="s">
        <v>1191</v>
      </c>
      <c r="E145" s="1198" t="s">
        <v>190</v>
      </c>
      <c r="F145" s="1198" t="s">
        <v>23</v>
      </c>
      <c r="G145" s="1203">
        <v>9613260</v>
      </c>
      <c r="H145" s="1198" t="s">
        <v>2645</v>
      </c>
      <c r="I145" s="1198" t="s">
        <v>2602</v>
      </c>
      <c r="J145" s="1199">
        <f t="shared" si="4"/>
        <v>2.7798411138769668E-3</v>
      </c>
      <c r="K145" s="1199">
        <f t="shared" si="5"/>
        <v>0.80307960195725314</v>
      </c>
    </row>
    <row r="146" spans="1:11">
      <c r="A146" s="1198" t="s">
        <v>2327</v>
      </c>
      <c r="B146" s="1198" t="s">
        <v>1912</v>
      </c>
      <c r="C146" s="1198" t="s">
        <v>2328</v>
      </c>
      <c r="D146" s="1198" t="s">
        <v>1191</v>
      </c>
      <c r="E146" s="1198" t="s">
        <v>190</v>
      </c>
      <c r="F146" s="1198" t="s">
        <v>23</v>
      </c>
      <c r="G146" s="1202">
        <v>8610200</v>
      </c>
      <c r="H146" s="1198" t="s">
        <v>2301</v>
      </c>
      <c r="I146" s="1198" t="s">
        <v>2329</v>
      </c>
      <c r="J146" s="1199">
        <f t="shared" si="4"/>
        <v>2.4897888914586163E-3</v>
      </c>
      <c r="K146" s="1199">
        <f t="shared" si="5"/>
        <v>0.80556939084871171</v>
      </c>
    </row>
    <row r="147" spans="1:11">
      <c r="A147" s="1198" t="s">
        <v>3016</v>
      </c>
      <c r="B147" s="1198" t="s">
        <v>1912</v>
      </c>
      <c r="C147" s="1198" t="s">
        <v>3017</v>
      </c>
      <c r="D147" s="1198" t="s">
        <v>1191</v>
      </c>
      <c r="E147" s="1198" t="s">
        <v>190</v>
      </c>
      <c r="F147" s="1198" t="s">
        <v>23</v>
      </c>
      <c r="G147" s="1203">
        <v>8238054</v>
      </c>
      <c r="H147" s="1198" t="s">
        <v>1356</v>
      </c>
      <c r="I147" s="1198" t="s">
        <v>3018</v>
      </c>
      <c r="J147" s="1199">
        <f t="shared" si="4"/>
        <v>2.3821764112838518E-3</v>
      </c>
      <c r="K147" s="1199">
        <f t="shared" si="5"/>
        <v>0.80795156725999551</v>
      </c>
    </row>
    <row r="148" spans="1:11">
      <c r="A148" s="1198" t="s">
        <v>2284</v>
      </c>
      <c r="B148" s="1198" t="s">
        <v>1912</v>
      </c>
      <c r="C148" s="1198" t="s">
        <v>2285</v>
      </c>
      <c r="D148" s="1198" t="s">
        <v>1191</v>
      </c>
      <c r="E148" s="1198" t="s">
        <v>190</v>
      </c>
      <c r="F148" s="1198" t="s">
        <v>23</v>
      </c>
      <c r="G148" s="1202">
        <v>8231933</v>
      </c>
      <c r="H148" s="1198" t="s">
        <v>1377</v>
      </c>
      <c r="I148" s="1198" t="s">
        <v>2286</v>
      </c>
      <c r="J148" s="1199">
        <f t="shared" si="4"/>
        <v>2.3804064178104579E-3</v>
      </c>
      <c r="K148" s="1199">
        <f t="shared" si="5"/>
        <v>0.81033197367780596</v>
      </c>
    </row>
    <row r="149" spans="1:11">
      <c r="A149" s="1198" t="s">
        <v>2336</v>
      </c>
      <c r="B149" s="1198" t="s">
        <v>1912</v>
      </c>
      <c r="C149" s="1198" t="s">
        <v>2337</v>
      </c>
      <c r="D149" s="1198" t="s">
        <v>1191</v>
      </c>
      <c r="E149" s="1198" t="s">
        <v>190</v>
      </c>
      <c r="F149" s="1198" t="s">
        <v>23</v>
      </c>
      <c r="G149" s="1202">
        <v>8135000</v>
      </c>
      <c r="H149" s="1198" t="s">
        <v>2305</v>
      </c>
      <c r="I149" s="1198" t="s">
        <v>2338</v>
      </c>
      <c r="J149" s="1199">
        <f t="shared" si="4"/>
        <v>2.3523765571085275E-3</v>
      </c>
      <c r="K149" s="1199">
        <f t="shared" si="5"/>
        <v>0.81268435023491448</v>
      </c>
    </row>
    <row r="150" spans="1:11">
      <c r="A150" s="1198" t="s">
        <v>1210</v>
      </c>
      <c r="B150" s="1198" t="s">
        <v>189</v>
      </c>
      <c r="C150" s="1198" t="s">
        <v>1211</v>
      </c>
      <c r="D150" s="1198" t="s">
        <v>1212</v>
      </c>
      <c r="E150" s="1198" t="s">
        <v>184</v>
      </c>
      <c r="F150" s="1198" t="s">
        <v>22</v>
      </c>
      <c r="G150" s="1202">
        <v>8000000</v>
      </c>
      <c r="H150" s="1198" t="s">
        <v>622</v>
      </c>
      <c r="I150" s="1198" t="s">
        <v>1369</v>
      </c>
      <c r="J150" s="1199">
        <f t="shared" si="4"/>
        <v>2.3133389621227069E-3</v>
      </c>
      <c r="K150" s="1199">
        <f t="shared" si="5"/>
        <v>0.81499768919703719</v>
      </c>
    </row>
    <row r="151" spans="1:11">
      <c r="A151" s="1198" t="s">
        <v>2679</v>
      </c>
      <c r="B151" s="1198" t="s">
        <v>1912</v>
      </c>
      <c r="C151" s="1198" t="s">
        <v>2680</v>
      </c>
      <c r="D151" s="1198" t="s">
        <v>1191</v>
      </c>
      <c r="E151" s="1198" t="s">
        <v>190</v>
      </c>
      <c r="F151" s="1198" t="s">
        <v>23</v>
      </c>
      <c r="G151" s="1203">
        <v>8000000</v>
      </c>
      <c r="H151" s="1198" t="s">
        <v>2649</v>
      </c>
      <c r="I151" s="1198" t="s">
        <v>2681</v>
      </c>
      <c r="J151" s="1199">
        <f t="shared" si="4"/>
        <v>2.3133389621227069E-3</v>
      </c>
      <c r="K151" s="1199">
        <f t="shared" si="5"/>
        <v>0.8173110281591599</v>
      </c>
    </row>
    <row r="152" spans="1:11">
      <c r="A152" s="1198" t="s">
        <v>2682</v>
      </c>
      <c r="B152" s="1198" t="s">
        <v>1912</v>
      </c>
      <c r="C152" s="1198" t="s">
        <v>2683</v>
      </c>
      <c r="D152" s="1198" t="s">
        <v>1191</v>
      </c>
      <c r="E152" s="1198" t="s">
        <v>190</v>
      </c>
      <c r="F152" s="1198" t="s">
        <v>23</v>
      </c>
      <c r="G152" s="1203">
        <v>8000000</v>
      </c>
      <c r="H152" s="1198" t="s">
        <v>2651</v>
      </c>
      <c r="I152" s="1198" t="s">
        <v>2684</v>
      </c>
      <c r="J152" s="1199">
        <f t="shared" si="4"/>
        <v>2.3133389621227069E-3</v>
      </c>
      <c r="K152" s="1199">
        <f t="shared" si="5"/>
        <v>0.81962436712128262</v>
      </c>
    </row>
    <row r="153" spans="1:11">
      <c r="A153" s="1198" t="s">
        <v>2617</v>
      </c>
      <c r="B153" s="1198" t="s">
        <v>1912</v>
      </c>
      <c r="C153" s="1198" t="s">
        <v>2618</v>
      </c>
      <c r="D153" s="1198" t="s">
        <v>1191</v>
      </c>
      <c r="E153" s="1198" t="s">
        <v>190</v>
      </c>
      <c r="F153" s="1198" t="s">
        <v>23</v>
      </c>
      <c r="G153" s="1203">
        <v>7957041</v>
      </c>
      <c r="H153" s="1198" t="s">
        <v>2652</v>
      </c>
      <c r="I153" s="1198" t="s">
        <v>2619</v>
      </c>
      <c r="J153" s="1199">
        <f t="shared" si="4"/>
        <v>2.3009166210634785E-3</v>
      </c>
      <c r="K153" s="1199">
        <f t="shared" si="5"/>
        <v>0.82192528374234608</v>
      </c>
    </row>
    <row r="154" spans="1:11">
      <c r="A154" s="1198" t="s">
        <v>2269</v>
      </c>
      <c r="B154" s="1198" t="s">
        <v>1912</v>
      </c>
      <c r="C154" s="1198" t="s">
        <v>2270</v>
      </c>
      <c r="D154" s="1198" t="s">
        <v>1191</v>
      </c>
      <c r="E154" s="1198" t="s">
        <v>190</v>
      </c>
      <c r="F154" s="1198" t="s">
        <v>23</v>
      </c>
      <c r="G154" s="1202">
        <v>7842000</v>
      </c>
      <c r="H154" s="1198" t="s">
        <v>1726</v>
      </c>
      <c r="I154" s="1198" t="s">
        <v>2271</v>
      </c>
      <c r="J154" s="1199">
        <f t="shared" si="4"/>
        <v>2.2676505176207834E-3</v>
      </c>
      <c r="K154" s="1199">
        <f t="shared" si="5"/>
        <v>0.82419293425996687</v>
      </c>
    </row>
    <row r="155" spans="1:11">
      <c r="A155" s="1198" t="s">
        <v>3019</v>
      </c>
      <c r="B155" s="1198" t="s">
        <v>187</v>
      </c>
      <c r="C155" s="1198" t="s">
        <v>3020</v>
      </c>
      <c r="D155" s="1198" t="s">
        <v>1215</v>
      </c>
      <c r="E155" s="1198" t="s">
        <v>184</v>
      </c>
      <c r="F155" s="1198" t="s">
        <v>169</v>
      </c>
      <c r="G155" s="1203">
        <v>7500000</v>
      </c>
      <c r="H155" s="1198" t="s">
        <v>2908</v>
      </c>
      <c r="I155" s="1198" t="s">
        <v>3021</v>
      </c>
      <c r="J155" s="1199">
        <f t="shared" si="4"/>
        <v>2.1687552769900378E-3</v>
      </c>
      <c r="K155" s="1199">
        <f t="shared" si="5"/>
        <v>0.82636168953695688</v>
      </c>
    </row>
    <row r="156" spans="1:11">
      <c r="A156" s="1198" t="s">
        <v>3022</v>
      </c>
      <c r="B156" s="1198" t="s">
        <v>187</v>
      </c>
      <c r="C156" s="1198" t="s">
        <v>3023</v>
      </c>
      <c r="D156" s="1198" t="s">
        <v>1215</v>
      </c>
      <c r="E156" s="1198" t="s">
        <v>184</v>
      </c>
      <c r="F156" s="1198" t="s">
        <v>169</v>
      </c>
      <c r="G156" s="1203">
        <v>7500000</v>
      </c>
      <c r="H156" s="1198" t="s">
        <v>2908</v>
      </c>
      <c r="I156" s="1198" t="s">
        <v>3021</v>
      </c>
      <c r="J156" s="1199">
        <f t="shared" si="4"/>
        <v>2.1687552769900378E-3</v>
      </c>
      <c r="K156" s="1199">
        <f t="shared" si="5"/>
        <v>0.82853044481394689</v>
      </c>
    </row>
    <row r="157" spans="1:11">
      <c r="A157" s="1198" t="s">
        <v>2522</v>
      </c>
      <c r="B157" s="1198" t="s">
        <v>1912</v>
      </c>
      <c r="C157" s="1198" t="s">
        <v>2523</v>
      </c>
      <c r="D157" s="1198" t="s">
        <v>1191</v>
      </c>
      <c r="E157" s="1198" t="s">
        <v>190</v>
      </c>
      <c r="F157" s="1198" t="s">
        <v>23</v>
      </c>
      <c r="G157" s="1203">
        <v>7301384</v>
      </c>
      <c r="H157" s="1198" t="s">
        <v>2572</v>
      </c>
      <c r="I157" s="1198" t="s">
        <v>2524</v>
      </c>
      <c r="J157" s="1199">
        <f t="shared" si="4"/>
        <v>2.1113220105774175E-3</v>
      </c>
      <c r="K157" s="1199">
        <f t="shared" si="5"/>
        <v>0.83064176682452429</v>
      </c>
    </row>
    <row r="158" spans="1:11">
      <c r="A158" s="1198" t="s">
        <v>2600</v>
      </c>
      <c r="B158" s="1198" t="s">
        <v>1912</v>
      </c>
      <c r="C158" s="1198" t="s">
        <v>2601</v>
      </c>
      <c r="D158" s="1198" t="s">
        <v>1191</v>
      </c>
      <c r="E158" s="1198" t="s">
        <v>190</v>
      </c>
      <c r="F158" s="1198" t="s">
        <v>23</v>
      </c>
      <c r="G158" s="1203">
        <v>7100000</v>
      </c>
      <c r="H158" s="1198" t="s">
        <v>2643</v>
      </c>
      <c r="I158" s="1198" t="s">
        <v>2602</v>
      </c>
      <c r="J158" s="1199">
        <f t="shared" si="4"/>
        <v>2.0530883288839025E-3</v>
      </c>
      <c r="K158" s="1199">
        <f t="shared" si="5"/>
        <v>0.83269485515340824</v>
      </c>
    </row>
    <row r="159" spans="1:11">
      <c r="A159" s="1198" t="s">
        <v>1213</v>
      </c>
      <c r="B159" s="1198" t="s">
        <v>183</v>
      </c>
      <c r="C159" s="1198" t="s">
        <v>1214</v>
      </c>
      <c r="D159" s="1198" t="s">
        <v>1215</v>
      </c>
      <c r="E159" s="1198" t="s">
        <v>184</v>
      </c>
      <c r="F159" s="1198" t="s">
        <v>23</v>
      </c>
      <c r="G159" s="1202">
        <v>7000000</v>
      </c>
      <c r="H159" s="1198" t="s">
        <v>1184</v>
      </c>
      <c r="I159" s="1198" t="s">
        <v>1357</v>
      </c>
      <c r="J159" s="1199">
        <f t="shared" si="4"/>
        <v>2.0241715918573686E-3</v>
      </c>
      <c r="K159" s="1199">
        <f t="shared" si="5"/>
        <v>0.83471902674526566</v>
      </c>
    </row>
    <row r="160" spans="1:11">
      <c r="A160" s="1198" t="s">
        <v>3024</v>
      </c>
      <c r="B160" s="1198" t="s">
        <v>187</v>
      </c>
      <c r="C160" s="1198" t="s">
        <v>3025</v>
      </c>
      <c r="D160" s="1198" t="s">
        <v>2610</v>
      </c>
      <c r="E160" s="1198" t="s">
        <v>190</v>
      </c>
      <c r="F160" s="1198" t="s">
        <v>169</v>
      </c>
      <c r="G160" s="1203">
        <v>7000000</v>
      </c>
      <c r="H160" s="1198" t="s">
        <v>2901</v>
      </c>
      <c r="I160" s="1198" t="s">
        <v>3026</v>
      </c>
      <c r="J160" s="1199">
        <f t="shared" si="4"/>
        <v>2.0241715918573686E-3</v>
      </c>
      <c r="K160" s="1199">
        <f t="shared" si="5"/>
        <v>0.83674319833712307</v>
      </c>
    </row>
    <row r="161" spans="1:11">
      <c r="A161" s="1198" t="s">
        <v>2287</v>
      </c>
      <c r="B161" s="1198" t="s">
        <v>1912</v>
      </c>
      <c r="C161" s="1198" t="s">
        <v>2288</v>
      </c>
      <c r="D161" s="1198" t="s">
        <v>1191</v>
      </c>
      <c r="E161" s="1198" t="s">
        <v>190</v>
      </c>
      <c r="F161" s="1198" t="s">
        <v>23</v>
      </c>
      <c r="G161" s="1202">
        <v>6760000</v>
      </c>
      <c r="H161" s="1198" t="s">
        <v>1377</v>
      </c>
      <c r="I161" s="1198" t="s">
        <v>2289</v>
      </c>
      <c r="J161" s="1199">
        <f t="shared" si="4"/>
        <v>1.9547714229936875E-3</v>
      </c>
      <c r="K161" s="1199">
        <f t="shared" si="5"/>
        <v>0.83869796976011679</v>
      </c>
    </row>
    <row r="162" spans="1:11">
      <c r="A162" s="1198" t="s">
        <v>2206</v>
      </c>
      <c r="B162" s="1198" t="s">
        <v>1912</v>
      </c>
      <c r="C162" s="1198" t="s">
        <v>2152</v>
      </c>
      <c r="D162" s="1198" t="s">
        <v>1191</v>
      </c>
      <c r="E162" s="1198" t="s">
        <v>190</v>
      </c>
      <c r="F162" s="1198" t="s">
        <v>23</v>
      </c>
      <c r="G162" s="1202">
        <v>6600000</v>
      </c>
      <c r="H162" s="1198" t="s">
        <v>2179</v>
      </c>
      <c r="I162" s="1198" t="s">
        <v>2153</v>
      </c>
      <c r="J162" s="1199">
        <f t="shared" si="4"/>
        <v>1.9085046437512332E-3</v>
      </c>
      <c r="K162" s="1199">
        <f t="shared" si="5"/>
        <v>0.84060647440386804</v>
      </c>
    </row>
    <row r="163" spans="1:11">
      <c r="A163" s="1198" t="s">
        <v>2269</v>
      </c>
      <c r="B163" s="1198" t="s">
        <v>1912</v>
      </c>
      <c r="C163" s="1198" t="s">
        <v>2270</v>
      </c>
      <c r="D163" s="1198" t="s">
        <v>1191</v>
      </c>
      <c r="E163" s="1198" t="s">
        <v>190</v>
      </c>
      <c r="F163" s="1198" t="s">
        <v>23</v>
      </c>
      <c r="G163" s="1202">
        <v>6587000</v>
      </c>
      <c r="H163" s="1198" t="s">
        <v>2250</v>
      </c>
      <c r="I163" s="1198" t="s">
        <v>2271</v>
      </c>
      <c r="J163" s="1199">
        <f t="shared" si="4"/>
        <v>1.9047454679377838E-3</v>
      </c>
      <c r="K163" s="1199">
        <f t="shared" si="5"/>
        <v>0.84251121987180577</v>
      </c>
    </row>
    <row r="164" spans="1:11">
      <c r="A164" s="1198" t="s">
        <v>2608</v>
      </c>
      <c r="B164" s="1198" t="s">
        <v>187</v>
      </c>
      <c r="C164" s="1198" t="s">
        <v>2609</v>
      </c>
      <c r="D164" s="1198" t="s">
        <v>2610</v>
      </c>
      <c r="E164" s="1198" t="s">
        <v>190</v>
      </c>
      <c r="F164" s="1198" t="s">
        <v>169</v>
      </c>
      <c r="G164" s="1203">
        <v>6579000</v>
      </c>
      <c r="H164" s="1198" t="s">
        <v>2586</v>
      </c>
      <c r="I164" s="1198" t="s">
        <v>2611</v>
      </c>
      <c r="J164" s="1199">
        <f t="shared" si="4"/>
        <v>1.9024321289756612E-3</v>
      </c>
      <c r="K164" s="1199">
        <f t="shared" si="5"/>
        <v>0.84441365200078145</v>
      </c>
    </row>
    <row r="165" spans="1:11">
      <c r="A165" s="1198" t="s">
        <v>1518</v>
      </c>
      <c r="B165" s="1198" t="s">
        <v>185</v>
      </c>
      <c r="C165" s="1198" t="s">
        <v>1519</v>
      </c>
      <c r="D165" s="1198" t="s">
        <v>1520</v>
      </c>
      <c r="E165" s="1198" t="s">
        <v>194</v>
      </c>
      <c r="F165" s="1198" t="s">
        <v>22</v>
      </c>
      <c r="G165" s="1202">
        <v>6500000</v>
      </c>
      <c r="H165" s="1198" t="s">
        <v>1504</v>
      </c>
      <c r="I165" s="1198" t="s">
        <v>1521</v>
      </c>
      <c r="J165" s="1199">
        <f t="shared" si="4"/>
        <v>1.8795879067246995E-3</v>
      </c>
      <c r="K165" s="1199">
        <f t="shared" si="5"/>
        <v>0.84629323990750616</v>
      </c>
    </row>
    <row r="166" spans="1:11">
      <c r="A166" s="1198" t="s">
        <v>2671</v>
      </c>
      <c r="B166" s="1198" t="s">
        <v>1912</v>
      </c>
      <c r="C166" s="1198" t="s">
        <v>2672</v>
      </c>
      <c r="D166" s="1198" t="s">
        <v>1191</v>
      </c>
      <c r="E166" s="1198" t="s">
        <v>190</v>
      </c>
      <c r="F166" s="1198" t="s">
        <v>23</v>
      </c>
      <c r="G166" s="1203">
        <v>6500000</v>
      </c>
      <c r="H166" s="1198" t="s">
        <v>2901</v>
      </c>
      <c r="I166" s="1198" t="s">
        <v>2673</v>
      </c>
      <c r="J166" s="1199">
        <f t="shared" si="4"/>
        <v>1.8795879067246995E-3</v>
      </c>
      <c r="K166" s="1199">
        <f t="shared" si="5"/>
        <v>0.84817282781423087</v>
      </c>
    </row>
    <row r="167" spans="1:11">
      <c r="A167" s="1198" t="s">
        <v>2284</v>
      </c>
      <c r="B167" s="1198" t="s">
        <v>1912</v>
      </c>
      <c r="C167" s="1198" t="s">
        <v>2285</v>
      </c>
      <c r="D167" s="1198" t="s">
        <v>1191</v>
      </c>
      <c r="E167" s="1198" t="s">
        <v>190</v>
      </c>
      <c r="F167" s="1198" t="s">
        <v>23</v>
      </c>
      <c r="G167" s="1202">
        <v>6343010</v>
      </c>
      <c r="H167" s="1198" t="s">
        <v>2301</v>
      </c>
      <c r="I167" s="1198" t="s">
        <v>2286</v>
      </c>
      <c r="J167" s="1199">
        <f t="shared" si="4"/>
        <v>1.834191521266744E-3</v>
      </c>
      <c r="K167" s="1199">
        <f t="shared" si="5"/>
        <v>0.8500070193354976</v>
      </c>
    </row>
    <row r="168" spans="1:11">
      <c r="A168" s="1198" t="s">
        <v>2522</v>
      </c>
      <c r="B168" s="1198" t="s">
        <v>1912</v>
      </c>
      <c r="C168" s="1198" t="s">
        <v>2523</v>
      </c>
      <c r="D168" s="1198" t="s">
        <v>1191</v>
      </c>
      <c r="E168" s="1198" t="s">
        <v>190</v>
      </c>
      <c r="F168" s="1198" t="s">
        <v>23</v>
      </c>
      <c r="G168" s="1203">
        <v>6200000</v>
      </c>
      <c r="H168" s="1198" t="s">
        <v>2540</v>
      </c>
      <c r="I168" s="1198" t="s">
        <v>2524</v>
      </c>
      <c r="J168" s="1199">
        <f t="shared" si="4"/>
        <v>1.792837695645098E-3</v>
      </c>
      <c r="K168" s="1199">
        <f t="shared" si="5"/>
        <v>0.85179985703114269</v>
      </c>
    </row>
    <row r="169" spans="1:11">
      <c r="A169" s="1198" t="s">
        <v>1217</v>
      </c>
      <c r="B169" s="1198" t="s">
        <v>189</v>
      </c>
      <c r="C169" s="1198" t="s">
        <v>1218</v>
      </c>
      <c r="D169" s="1198" t="s">
        <v>1216</v>
      </c>
      <c r="E169" s="1198" t="s">
        <v>184</v>
      </c>
      <c r="F169" s="1198" t="s">
        <v>23</v>
      </c>
      <c r="G169" s="1202">
        <v>6000000</v>
      </c>
      <c r="H169" s="1198" t="s">
        <v>1182</v>
      </c>
      <c r="I169" s="1198" t="s">
        <v>1366</v>
      </c>
      <c r="J169" s="1199">
        <f t="shared" si="4"/>
        <v>1.7350042215920302E-3</v>
      </c>
      <c r="K169" s="1199">
        <f t="shared" si="5"/>
        <v>0.8535348612527347</v>
      </c>
    </row>
    <row r="170" spans="1:11">
      <c r="A170" s="1198" t="s">
        <v>1522</v>
      </c>
      <c r="B170" s="1198" t="s">
        <v>185</v>
      </c>
      <c r="C170" s="1198" t="s">
        <v>1523</v>
      </c>
      <c r="D170" s="1198" t="s">
        <v>1524</v>
      </c>
      <c r="E170" s="1198" t="s">
        <v>194</v>
      </c>
      <c r="F170" s="1198" t="s">
        <v>22</v>
      </c>
      <c r="G170" s="1202">
        <v>6000000</v>
      </c>
      <c r="H170" s="1198" t="s">
        <v>1361</v>
      </c>
      <c r="I170" s="1198" t="s">
        <v>1525</v>
      </c>
      <c r="J170" s="1199">
        <f t="shared" si="4"/>
        <v>1.7350042215920302E-3</v>
      </c>
      <c r="K170" s="1199">
        <f t="shared" si="5"/>
        <v>0.85526986547432671</v>
      </c>
    </row>
    <row r="171" spans="1:11">
      <c r="A171" s="1198" t="s">
        <v>3027</v>
      </c>
      <c r="B171" s="1198" t="s">
        <v>189</v>
      </c>
      <c r="C171" s="1198" t="s">
        <v>3028</v>
      </c>
      <c r="D171" s="1198" t="s">
        <v>2381</v>
      </c>
      <c r="E171" s="1198" t="s">
        <v>184</v>
      </c>
      <c r="F171" s="1198" t="s">
        <v>22</v>
      </c>
      <c r="G171" s="1202">
        <v>6000000</v>
      </c>
      <c r="H171" s="1198" t="s">
        <v>1600</v>
      </c>
      <c r="I171" s="1198" t="s">
        <v>2382</v>
      </c>
      <c r="J171" s="1199">
        <f t="shared" si="4"/>
        <v>1.7350042215920302E-3</v>
      </c>
      <c r="K171" s="1199">
        <f t="shared" si="5"/>
        <v>0.85700486969591871</v>
      </c>
    </row>
    <row r="172" spans="1:11">
      <c r="A172" s="1198" t="s">
        <v>2541</v>
      </c>
      <c r="B172" s="1198" t="s">
        <v>189</v>
      </c>
      <c r="C172" s="1198" t="s">
        <v>2542</v>
      </c>
      <c r="D172" s="1198" t="s">
        <v>2543</v>
      </c>
      <c r="E172" s="1198" t="s">
        <v>184</v>
      </c>
      <c r="F172" s="1198" t="s">
        <v>22</v>
      </c>
      <c r="G172" s="1203">
        <v>6000000</v>
      </c>
      <c r="H172" s="1198" t="s">
        <v>2544</v>
      </c>
      <c r="I172" s="1198" t="s">
        <v>2545</v>
      </c>
      <c r="J172" s="1199">
        <f t="shared" si="4"/>
        <v>1.7350042215920302E-3</v>
      </c>
      <c r="K172" s="1199">
        <f t="shared" si="5"/>
        <v>0.85873987391751072</v>
      </c>
    </row>
    <row r="173" spans="1:11">
      <c r="A173" s="1198" t="s">
        <v>2546</v>
      </c>
      <c r="B173" s="1198" t="s">
        <v>189</v>
      </c>
      <c r="C173" s="1198" t="s">
        <v>2547</v>
      </c>
      <c r="D173" s="1198" t="s">
        <v>2543</v>
      </c>
      <c r="E173" s="1198" t="s">
        <v>184</v>
      </c>
      <c r="F173" s="1198" t="s">
        <v>22</v>
      </c>
      <c r="G173" s="1203">
        <v>6000000</v>
      </c>
      <c r="H173" s="1198" t="s">
        <v>2544</v>
      </c>
      <c r="I173" s="1198" t="s">
        <v>2545</v>
      </c>
      <c r="J173" s="1199">
        <f t="shared" si="4"/>
        <v>1.7350042215920302E-3</v>
      </c>
      <c r="K173" s="1199">
        <f t="shared" si="5"/>
        <v>0.86047487813910273</v>
      </c>
    </row>
    <row r="174" spans="1:11">
      <c r="A174" s="1198" t="s">
        <v>2600</v>
      </c>
      <c r="B174" s="1198" t="s">
        <v>1912</v>
      </c>
      <c r="C174" s="1198" t="s">
        <v>2601</v>
      </c>
      <c r="D174" s="1198" t="s">
        <v>1191</v>
      </c>
      <c r="E174" s="1198" t="s">
        <v>190</v>
      </c>
      <c r="F174" s="1198" t="s">
        <v>23</v>
      </c>
      <c r="G174" s="1203">
        <v>6000000</v>
      </c>
      <c r="H174" s="1198" t="s">
        <v>2577</v>
      </c>
      <c r="I174" s="1198" t="s">
        <v>2602</v>
      </c>
      <c r="J174" s="1199">
        <f t="shared" si="4"/>
        <v>1.7350042215920302E-3</v>
      </c>
      <c r="K174" s="1199">
        <f t="shared" si="5"/>
        <v>0.86220988236069473</v>
      </c>
    </row>
    <row r="175" spans="1:11">
      <c r="A175" s="1198" t="s">
        <v>2612</v>
      </c>
      <c r="B175" s="1198" t="s">
        <v>1912</v>
      </c>
      <c r="C175" s="1198" t="s">
        <v>2613</v>
      </c>
      <c r="D175" s="1198" t="s">
        <v>1191</v>
      </c>
      <c r="E175" s="1198" t="s">
        <v>190</v>
      </c>
      <c r="F175" s="1198" t="s">
        <v>23</v>
      </c>
      <c r="G175" s="1203">
        <v>6000000</v>
      </c>
      <c r="H175" s="1198" t="s">
        <v>2583</v>
      </c>
      <c r="I175" s="1198" t="s">
        <v>2605</v>
      </c>
      <c r="J175" s="1199">
        <f t="shared" si="4"/>
        <v>1.7350042215920302E-3</v>
      </c>
      <c r="K175" s="1199">
        <f t="shared" si="5"/>
        <v>0.86394488658228674</v>
      </c>
    </row>
    <row r="176" spans="1:11">
      <c r="A176" s="1198" t="s">
        <v>2671</v>
      </c>
      <c r="B176" s="1198" t="s">
        <v>1912</v>
      </c>
      <c r="C176" s="1198" t="s">
        <v>2672</v>
      </c>
      <c r="D176" s="1198" t="s">
        <v>1191</v>
      </c>
      <c r="E176" s="1198" t="s">
        <v>190</v>
      </c>
      <c r="F176" s="1198" t="s">
        <v>23</v>
      </c>
      <c r="G176" s="1203">
        <v>6000000</v>
      </c>
      <c r="H176" s="1198" t="s">
        <v>1338</v>
      </c>
      <c r="I176" s="1198" t="s">
        <v>2673</v>
      </c>
      <c r="J176" s="1199">
        <f t="shared" si="4"/>
        <v>1.7350042215920302E-3</v>
      </c>
      <c r="K176" s="1199">
        <f t="shared" si="5"/>
        <v>0.86567989080387875</v>
      </c>
    </row>
    <row r="177" spans="1:11">
      <c r="A177" s="1198" t="s">
        <v>2997</v>
      </c>
      <c r="B177" s="1198" t="s">
        <v>1912</v>
      </c>
      <c r="C177" s="1198" t="s">
        <v>2998</v>
      </c>
      <c r="D177" s="1198" t="s">
        <v>1191</v>
      </c>
      <c r="E177" s="1198" t="s">
        <v>190</v>
      </c>
      <c r="F177" s="1198" t="s">
        <v>23</v>
      </c>
      <c r="G177" s="1203">
        <v>6000000</v>
      </c>
      <c r="H177" s="1198" t="s">
        <v>2910</v>
      </c>
      <c r="I177" s="1198" t="s">
        <v>2999</v>
      </c>
      <c r="J177" s="1199">
        <f t="shared" si="4"/>
        <v>1.7350042215920302E-3</v>
      </c>
      <c r="K177" s="1199">
        <f t="shared" si="5"/>
        <v>0.86741489502547076</v>
      </c>
    </row>
    <row r="178" spans="1:11">
      <c r="A178" s="1198" t="s">
        <v>2219</v>
      </c>
      <c r="B178" s="1198" t="s">
        <v>1912</v>
      </c>
      <c r="C178" s="1198" t="s">
        <v>2192</v>
      </c>
      <c r="D178" s="1198" t="s">
        <v>1191</v>
      </c>
      <c r="E178" s="1198" t="s">
        <v>190</v>
      </c>
      <c r="F178" s="1198" t="s">
        <v>23</v>
      </c>
      <c r="G178" s="1202">
        <v>5950000</v>
      </c>
      <c r="H178" s="1198" t="s">
        <v>2179</v>
      </c>
      <c r="I178" s="1198" t="s">
        <v>2193</v>
      </c>
      <c r="J178" s="1199">
        <f t="shared" si="4"/>
        <v>1.7205458530787634E-3</v>
      </c>
      <c r="K178" s="1199">
        <f t="shared" si="5"/>
        <v>0.86913544087854955</v>
      </c>
    </row>
    <row r="179" spans="1:11">
      <c r="A179" s="1198" t="s">
        <v>2287</v>
      </c>
      <c r="B179" s="1198" t="s">
        <v>1912</v>
      </c>
      <c r="C179" s="1198" t="s">
        <v>2288</v>
      </c>
      <c r="D179" s="1198" t="s">
        <v>1191</v>
      </c>
      <c r="E179" s="1198" t="s">
        <v>190</v>
      </c>
      <c r="F179" s="1198" t="s">
        <v>23</v>
      </c>
      <c r="G179" s="1202">
        <v>5746423</v>
      </c>
      <c r="H179" s="1198" t="s">
        <v>2298</v>
      </c>
      <c r="I179" s="1198" t="s">
        <v>2289</v>
      </c>
      <c r="J179" s="1199">
        <f t="shared" si="4"/>
        <v>1.6616780273422565E-3</v>
      </c>
      <c r="K179" s="1199">
        <f t="shared" si="5"/>
        <v>0.87079711890589184</v>
      </c>
    </row>
    <row r="180" spans="1:11">
      <c r="A180" s="1198" t="s">
        <v>2339</v>
      </c>
      <c r="B180" s="1198" t="s">
        <v>1912</v>
      </c>
      <c r="C180" s="1198" t="s">
        <v>2340</v>
      </c>
      <c r="D180" s="1198" t="s">
        <v>1191</v>
      </c>
      <c r="E180" s="1198" t="s">
        <v>190</v>
      </c>
      <c r="F180" s="1198" t="s">
        <v>23</v>
      </c>
      <c r="G180" s="1202">
        <v>5720000</v>
      </c>
      <c r="H180" s="1198" t="s">
        <v>2305</v>
      </c>
      <c r="I180" s="1198" t="s">
        <v>2341</v>
      </c>
      <c r="J180" s="1199">
        <f t="shared" si="4"/>
        <v>1.6540373579177355E-3</v>
      </c>
      <c r="K180" s="1199">
        <f t="shared" si="5"/>
        <v>0.87245115626380954</v>
      </c>
    </row>
    <row r="181" spans="1:11">
      <c r="A181" s="1198" t="s">
        <v>2324</v>
      </c>
      <c r="B181" s="1198" t="s">
        <v>1912</v>
      </c>
      <c r="C181" s="1198" t="s">
        <v>2325</v>
      </c>
      <c r="D181" s="1198" t="s">
        <v>1191</v>
      </c>
      <c r="E181" s="1198" t="s">
        <v>190</v>
      </c>
      <c r="F181" s="1198" t="s">
        <v>23</v>
      </c>
      <c r="G181" s="1202">
        <v>5666075</v>
      </c>
      <c r="H181" s="1198" t="s">
        <v>1323</v>
      </c>
      <c r="I181" s="1198" t="s">
        <v>2326</v>
      </c>
      <c r="J181" s="1199">
        <f t="shared" si="4"/>
        <v>1.6384440074761772E-3</v>
      </c>
      <c r="K181" s="1199">
        <f t="shared" si="5"/>
        <v>0.87408960027128568</v>
      </c>
    </row>
    <row r="182" spans="1:11">
      <c r="A182" s="1198" t="s">
        <v>3029</v>
      </c>
      <c r="B182" s="1198" t="s">
        <v>1912</v>
      </c>
      <c r="C182" s="1198" t="s">
        <v>3030</v>
      </c>
      <c r="D182" s="1198" t="s">
        <v>1191</v>
      </c>
      <c r="E182" s="1198" t="s">
        <v>190</v>
      </c>
      <c r="F182" s="1198" t="s">
        <v>23</v>
      </c>
      <c r="G182" s="1203">
        <v>5600073</v>
      </c>
      <c r="H182" s="1198" t="s">
        <v>1356</v>
      </c>
      <c r="I182" s="1198" t="s">
        <v>3031</v>
      </c>
      <c r="J182" s="1199">
        <f t="shared" si="4"/>
        <v>1.6193583827039243E-3</v>
      </c>
      <c r="K182" s="1199">
        <f t="shared" si="5"/>
        <v>0.87570895865398957</v>
      </c>
    </row>
    <row r="183" spans="1:11">
      <c r="A183" s="1198" t="s">
        <v>1613</v>
      </c>
      <c r="B183" s="1198" t="s">
        <v>185</v>
      </c>
      <c r="C183" s="1198" t="s">
        <v>1612</v>
      </c>
      <c r="D183" s="1198" t="s">
        <v>1597</v>
      </c>
      <c r="E183" s="1198" t="s">
        <v>194</v>
      </c>
      <c r="F183" s="1198" t="s">
        <v>22</v>
      </c>
      <c r="G183" s="1202">
        <v>5500000</v>
      </c>
      <c r="H183" s="1198" t="s">
        <v>1584</v>
      </c>
      <c r="I183" s="1198" t="s">
        <v>1525</v>
      </c>
      <c r="J183" s="1199">
        <f t="shared" si="4"/>
        <v>1.590420536459361E-3</v>
      </c>
      <c r="K183" s="1199">
        <f t="shared" si="5"/>
        <v>0.87729937919044898</v>
      </c>
    </row>
    <row r="184" spans="1:11">
      <c r="A184" s="1198" t="s">
        <v>2342</v>
      </c>
      <c r="B184" s="1198" t="s">
        <v>1912</v>
      </c>
      <c r="C184" s="1198" t="s">
        <v>2343</v>
      </c>
      <c r="D184" s="1198" t="s">
        <v>1191</v>
      </c>
      <c r="E184" s="1198" t="s">
        <v>190</v>
      </c>
      <c r="F184" s="1198" t="s">
        <v>23</v>
      </c>
      <c r="G184" s="1202">
        <v>5454200</v>
      </c>
      <c r="H184" s="1198" t="s">
        <v>1376</v>
      </c>
      <c r="I184" s="1198" t="s">
        <v>2344</v>
      </c>
      <c r="J184" s="1199">
        <f t="shared" si="4"/>
        <v>1.5771766709012085E-3</v>
      </c>
      <c r="K184" s="1199">
        <f t="shared" si="5"/>
        <v>0.87887655586135016</v>
      </c>
    </row>
    <row r="185" spans="1:11">
      <c r="A185" s="1198" t="s">
        <v>2287</v>
      </c>
      <c r="B185" s="1198" t="s">
        <v>1912</v>
      </c>
      <c r="C185" s="1198" t="s">
        <v>2288</v>
      </c>
      <c r="D185" s="1198" t="s">
        <v>1191</v>
      </c>
      <c r="E185" s="1198" t="s">
        <v>190</v>
      </c>
      <c r="F185" s="1198" t="s">
        <v>23</v>
      </c>
      <c r="G185" s="1202">
        <v>5452577</v>
      </c>
      <c r="H185" s="1198" t="s">
        <v>2254</v>
      </c>
      <c r="I185" s="1198" t="s">
        <v>2289</v>
      </c>
      <c r="J185" s="1199">
        <f t="shared" si="4"/>
        <v>1.5767073522592679E-3</v>
      </c>
      <c r="K185" s="1199">
        <f t="shared" si="5"/>
        <v>0.88045326321360939</v>
      </c>
    </row>
    <row r="186" spans="1:11">
      <c r="A186" s="1198" t="s">
        <v>2552</v>
      </c>
      <c r="B186" s="1198" t="s">
        <v>1912</v>
      </c>
      <c r="C186" s="1198" t="s">
        <v>2553</v>
      </c>
      <c r="D186" s="1198" t="s">
        <v>1191</v>
      </c>
      <c r="E186" s="1198" t="s">
        <v>190</v>
      </c>
      <c r="F186" s="1198" t="s">
        <v>23</v>
      </c>
      <c r="G186" s="1203">
        <v>5450000</v>
      </c>
      <c r="H186" s="1198" t="s">
        <v>2650</v>
      </c>
      <c r="I186" s="1198" t="s">
        <v>2554</v>
      </c>
      <c r="J186" s="1199">
        <f t="shared" si="4"/>
        <v>1.5759621679460941E-3</v>
      </c>
      <c r="K186" s="1199">
        <f t="shared" si="5"/>
        <v>0.88202922538155548</v>
      </c>
    </row>
    <row r="187" spans="1:11">
      <c r="A187" s="1198" t="s">
        <v>2617</v>
      </c>
      <c r="B187" s="1198" t="s">
        <v>1912</v>
      </c>
      <c r="C187" s="1198" t="s">
        <v>2618</v>
      </c>
      <c r="D187" s="1198" t="s">
        <v>1191</v>
      </c>
      <c r="E187" s="1198" t="s">
        <v>190</v>
      </c>
      <c r="F187" s="1198" t="s">
        <v>23</v>
      </c>
      <c r="G187" s="1203">
        <v>5330277</v>
      </c>
      <c r="H187" s="1198" t="s">
        <v>1747</v>
      </c>
      <c r="I187" s="1198" t="s">
        <v>2619</v>
      </c>
      <c r="J187" s="1199">
        <f t="shared" si="4"/>
        <v>1.5413421828758172E-3</v>
      </c>
      <c r="K187" s="1199">
        <f t="shared" si="5"/>
        <v>0.88357056756443131</v>
      </c>
    </row>
    <row r="188" spans="1:11">
      <c r="A188" s="1198" t="s">
        <v>2339</v>
      </c>
      <c r="B188" s="1198" t="s">
        <v>1912</v>
      </c>
      <c r="C188" s="1198" t="s">
        <v>2340</v>
      </c>
      <c r="D188" s="1198" t="s">
        <v>1191</v>
      </c>
      <c r="E188" s="1198" t="s">
        <v>190</v>
      </c>
      <c r="F188" s="1198" t="s">
        <v>23</v>
      </c>
      <c r="G188" s="1202">
        <v>5066500</v>
      </c>
      <c r="H188" s="1198" t="s">
        <v>2358</v>
      </c>
      <c r="I188" s="1198" t="s">
        <v>2341</v>
      </c>
      <c r="J188" s="1199">
        <f t="shared" si="4"/>
        <v>1.4650664814493369E-3</v>
      </c>
      <c r="K188" s="1199">
        <f t="shared" si="5"/>
        <v>0.88503563404588059</v>
      </c>
    </row>
    <row r="189" spans="1:11">
      <c r="A189" s="1198" t="s">
        <v>2552</v>
      </c>
      <c r="B189" s="1198" t="s">
        <v>1912</v>
      </c>
      <c r="C189" s="1198" t="s">
        <v>2553</v>
      </c>
      <c r="D189" s="1198" t="s">
        <v>1191</v>
      </c>
      <c r="E189" s="1198" t="s">
        <v>190</v>
      </c>
      <c r="F189" s="1198" t="s">
        <v>23</v>
      </c>
      <c r="G189" s="1203">
        <v>5010200</v>
      </c>
      <c r="H189" s="1198" t="s">
        <v>2583</v>
      </c>
      <c r="I189" s="1198" t="s">
        <v>2554</v>
      </c>
      <c r="J189" s="1199">
        <f t="shared" si="4"/>
        <v>1.4487863585033983E-3</v>
      </c>
      <c r="K189" s="1199">
        <f t="shared" si="5"/>
        <v>0.88648442040438402</v>
      </c>
    </row>
    <row r="190" spans="1:11">
      <c r="A190" s="1198" t="s">
        <v>1219</v>
      </c>
      <c r="B190" s="1198" t="s">
        <v>183</v>
      </c>
      <c r="C190" s="1198" t="s">
        <v>1220</v>
      </c>
      <c r="D190" s="1198" t="s">
        <v>1215</v>
      </c>
      <c r="E190" s="1198" t="s">
        <v>184</v>
      </c>
      <c r="F190" s="1198" t="s">
        <v>23</v>
      </c>
      <c r="G190" s="1202">
        <v>5000000</v>
      </c>
      <c r="H190" s="1198" t="s">
        <v>1184</v>
      </c>
      <c r="I190" s="1198" t="s">
        <v>1357</v>
      </c>
      <c r="J190" s="1199">
        <f t="shared" si="4"/>
        <v>1.4458368513266919E-3</v>
      </c>
      <c r="K190" s="1199">
        <f t="shared" si="5"/>
        <v>0.88793025725571073</v>
      </c>
    </row>
    <row r="191" spans="1:11">
      <c r="A191" s="1198" t="s">
        <v>1221</v>
      </c>
      <c r="B191" s="1198" t="s">
        <v>183</v>
      </c>
      <c r="C191" s="1198" t="s">
        <v>1222</v>
      </c>
      <c r="D191" s="1198" t="s">
        <v>1215</v>
      </c>
      <c r="E191" s="1198" t="s">
        <v>184</v>
      </c>
      <c r="F191" s="1198" t="s">
        <v>23</v>
      </c>
      <c r="G191" s="1202">
        <v>5000000</v>
      </c>
      <c r="H191" s="1198" t="s">
        <v>1184</v>
      </c>
      <c r="I191" s="1198" t="s">
        <v>1357</v>
      </c>
      <c r="J191" s="1199">
        <f t="shared" si="4"/>
        <v>1.4458368513266919E-3</v>
      </c>
      <c r="K191" s="1199">
        <f t="shared" si="5"/>
        <v>0.88937609410703744</v>
      </c>
    </row>
    <row r="192" spans="1:11">
      <c r="A192" s="1198" t="s">
        <v>1740</v>
      </c>
      <c r="B192" s="1198" t="s">
        <v>191</v>
      </c>
      <c r="C192" s="1198" t="s">
        <v>1741</v>
      </c>
      <c r="D192" s="1198" t="s">
        <v>1191</v>
      </c>
      <c r="E192" s="1198" t="s">
        <v>190</v>
      </c>
      <c r="F192" s="1198" t="s">
        <v>23</v>
      </c>
      <c r="G192" s="1202">
        <v>5000000</v>
      </c>
      <c r="H192" s="1198" t="s">
        <v>1661</v>
      </c>
      <c r="I192" s="1198" t="s">
        <v>1742</v>
      </c>
      <c r="J192" s="1199">
        <f t="shared" si="4"/>
        <v>1.4458368513266919E-3</v>
      </c>
      <c r="K192" s="1199">
        <f t="shared" si="5"/>
        <v>0.89082193095836415</v>
      </c>
    </row>
    <row r="193" spans="1:11">
      <c r="A193" s="1198" t="s">
        <v>1799</v>
      </c>
      <c r="B193" s="1198" t="s">
        <v>185</v>
      </c>
      <c r="C193" s="1198" t="s">
        <v>1800</v>
      </c>
      <c r="D193" s="1198" t="s">
        <v>1801</v>
      </c>
      <c r="E193" s="1198" t="s">
        <v>194</v>
      </c>
      <c r="F193" s="1198" t="s">
        <v>22</v>
      </c>
      <c r="G193" s="1202">
        <v>5000000</v>
      </c>
      <c r="H193" s="1198" t="s">
        <v>1755</v>
      </c>
      <c r="I193" s="1198" t="s">
        <v>1605</v>
      </c>
      <c r="J193" s="1199">
        <f t="shared" si="4"/>
        <v>1.4458368513266919E-3</v>
      </c>
      <c r="K193" s="1199">
        <f t="shared" si="5"/>
        <v>0.89226776780969086</v>
      </c>
    </row>
    <row r="194" spans="1:11">
      <c r="A194" s="1198" t="s">
        <v>1838</v>
      </c>
      <c r="B194" s="1198" t="s">
        <v>185</v>
      </c>
      <c r="C194" s="1198" t="s">
        <v>1839</v>
      </c>
      <c r="D194" s="1198" t="s">
        <v>1801</v>
      </c>
      <c r="E194" s="1198" t="s">
        <v>194</v>
      </c>
      <c r="F194" s="1198" t="s">
        <v>22</v>
      </c>
      <c r="G194" s="1202">
        <v>5000000</v>
      </c>
      <c r="H194" s="1198" t="s">
        <v>1827</v>
      </c>
      <c r="I194" s="1198" t="s">
        <v>1525</v>
      </c>
      <c r="J194" s="1199">
        <f t="shared" si="4"/>
        <v>1.4458368513266919E-3</v>
      </c>
      <c r="K194" s="1199">
        <f t="shared" si="5"/>
        <v>0.89371360466101757</v>
      </c>
    </row>
    <row r="195" spans="1:11">
      <c r="A195" s="1198" t="s">
        <v>2151</v>
      </c>
      <c r="B195" s="1198" t="s">
        <v>1912</v>
      </c>
      <c r="C195" s="1198" t="s">
        <v>2152</v>
      </c>
      <c r="D195" s="1198" t="s">
        <v>1191</v>
      </c>
      <c r="E195" s="1198" t="s">
        <v>190</v>
      </c>
      <c r="F195" s="1198" t="s">
        <v>23</v>
      </c>
      <c r="G195" s="1202">
        <v>5000000</v>
      </c>
      <c r="H195" s="1198" t="s">
        <v>2141</v>
      </c>
      <c r="I195" s="1198" t="s">
        <v>2153</v>
      </c>
      <c r="J195" s="1199">
        <f t="shared" ref="J195:J258" si="6">G195/SUM(G:G)</f>
        <v>1.4458368513266919E-3</v>
      </c>
      <c r="K195" s="1199">
        <f t="shared" si="5"/>
        <v>0.89515944151234428</v>
      </c>
    </row>
    <row r="196" spans="1:11">
      <c r="A196" s="1198" t="s">
        <v>2345</v>
      </c>
      <c r="B196" s="1198" t="s">
        <v>187</v>
      </c>
      <c r="C196" s="1198" t="s">
        <v>2346</v>
      </c>
      <c r="D196" s="1198" t="s">
        <v>2347</v>
      </c>
      <c r="E196" s="1198" t="s">
        <v>184</v>
      </c>
      <c r="F196" s="1198" t="s">
        <v>168</v>
      </c>
      <c r="G196" s="1202">
        <v>5000000</v>
      </c>
      <c r="H196" s="1198" t="s">
        <v>2297</v>
      </c>
      <c r="I196" s="1198" t="s">
        <v>2348</v>
      </c>
      <c r="J196" s="1199">
        <f t="shared" si="6"/>
        <v>1.4458368513266919E-3</v>
      </c>
      <c r="K196" s="1199">
        <f t="shared" ref="K196:K259" si="7">K195+J196</f>
        <v>0.89660527836367099</v>
      </c>
    </row>
    <row r="197" spans="1:11">
      <c r="A197" s="1198" t="s">
        <v>2439</v>
      </c>
      <c r="B197" s="1198" t="s">
        <v>1912</v>
      </c>
      <c r="C197" s="1198" t="s">
        <v>2440</v>
      </c>
      <c r="D197" s="1198" t="s">
        <v>1191</v>
      </c>
      <c r="E197" s="1198" t="s">
        <v>190</v>
      </c>
      <c r="F197" s="1198" t="s">
        <v>23</v>
      </c>
      <c r="G197" s="1203">
        <v>5000000</v>
      </c>
      <c r="H197" s="1198" t="s">
        <v>2426</v>
      </c>
      <c r="I197" s="1198" t="s">
        <v>2441</v>
      </c>
      <c r="J197" s="1199">
        <f t="shared" si="6"/>
        <v>1.4458368513266919E-3</v>
      </c>
      <c r="K197" s="1199">
        <f t="shared" si="7"/>
        <v>0.8980511152149977</v>
      </c>
    </row>
    <row r="198" spans="1:11">
      <c r="A198" s="1198" t="s">
        <v>2522</v>
      </c>
      <c r="B198" s="1198" t="s">
        <v>1912</v>
      </c>
      <c r="C198" s="1198" t="s">
        <v>2523</v>
      </c>
      <c r="D198" s="1198" t="s">
        <v>1191</v>
      </c>
      <c r="E198" s="1198" t="s">
        <v>190</v>
      </c>
      <c r="F198" s="1198" t="s">
        <v>23</v>
      </c>
      <c r="G198" s="1203">
        <v>5000000</v>
      </c>
      <c r="H198" s="1198" t="s">
        <v>1474</v>
      </c>
      <c r="I198" s="1198" t="s">
        <v>2524</v>
      </c>
      <c r="J198" s="1199">
        <f t="shared" si="6"/>
        <v>1.4458368513266919E-3</v>
      </c>
      <c r="K198" s="1199">
        <f t="shared" si="7"/>
        <v>0.89949695206632441</v>
      </c>
    </row>
    <row r="199" spans="1:11">
      <c r="A199" s="1198" t="s">
        <v>2614</v>
      </c>
      <c r="B199" s="1198" t="s">
        <v>1912</v>
      </c>
      <c r="C199" s="1198" t="s">
        <v>2615</v>
      </c>
      <c r="D199" s="1198" t="s">
        <v>1191</v>
      </c>
      <c r="E199" s="1198" t="s">
        <v>190</v>
      </c>
      <c r="F199" s="1198" t="s">
        <v>23</v>
      </c>
      <c r="G199" s="1203">
        <v>5000000</v>
      </c>
      <c r="H199" s="1198" t="s">
        <v>2585</v>
      </c>
      <c r="I199" s="1198" t="s">
        <v>2616</v>
      </c>
      <c r="J199" s="1199">
        <f t="shared" si="6"/>
        <v>1.4458368513266919E-3</v>
      </c>
      <c r="K199" s="1199">
        <f t="shared" si="7"/>
        <v>0.90094278891765112</v>
      </c>
    </row>
    <row r="200" spans="1:11">
      <c r="A200" s="1198" t="s">
        <v>2685</v>
      </c>
      <c r="B200" s="1198" t="s">
        <v>1912</v>
      </c>
      <c r="C200" s="1198" t="s">
        <v>2686</v>
      </c>
      <c r="D200" s="1198" t="s">
        <v>1191</v>
      </c>
      <c r="E200" s="1198" t="s">
        <v>190</v>
      </c>
      <c r="F200" s="1198" t="s">
        <v>23</v>
      </c>
      <c r="G200" s="1203">
        <v>5000000</v>
      </c>
      <c r="H200" s="1198" t="s">
        <v>2646</v>
      </c>
      <c r="I200" s="1198" t="s">
        <v>2687</v>
      </c>
      <c r="J200" s="1199">
        <f t="shared" si="6"/>
        <v>1.4458368513266919E-3</v>
      </c>
      <c r="K200" s="1199">
        <f t="shared" si="7"/>
        <v>0.90238862576897783</v>
      </c>
    </row>
    <row r="201" spans="1:11">
      <c r="A201" s="1198" t="s">
        <v>2688</v>
      </c>
      <c r="B201" s="1198" t="s">
        <v>189</v>
      </c>
      <c r="C201" s="1198" t="s">
        <v>2689</v>
      </c>
      <c r="D201" s="1198" t="s">
        <v>2690</v>
      </c>
      <c r="E201" s="1198" t="s">
        <v>184</v>
      </c>
      <c r="F201" s="1198" t="s">
        <v>23</v>
      </c>
      <c r="G201" s="1203">
        <v>5000000</v>
      </c>
      <c r="H201" s="1198" t="s">
        <v>2649</v>
      </c>
      <c r="I201" s="1198" t="s">
        <v>2681</v>
      </c>
      <c r="J201" s="1199">
        <f t="shared" si="6"/>
        <v>1.4458368513266919E-3</v>
      </c>
      <c r="K201" s="1199">
        <f t="shared" si="7"/>
        <v>0.90383446262030454</v>
      </c>
    </row>
    <row r="202" spans="1:11">
      <c r="A202" s="1198" t="s">
        <v>3277</v>
      </c>
      <c r="B202" s="1198" t="s">
        <v>186</v>
      </c>
      <c r="C202" s="1198" t="s">
        <v>3278</v>
      </c>
      <c r="D202" s="1198" t="s">
        <v>2028</v>
      </c>
      <c r="E202" s="1198" t="s">
        <v>184</v>
      </c>
      <c r="F202" s="1198" t="s">
        <v>22</v>
      </c>
      <c r="G202" s="1203">
        <v>5000000</v>
      </c>
      <c r="H202" s="1198" t="s">
        <v>3064</v>
      </c>
      <c r="I202" s="1198" t="s">
        <v>3279</v>
      </c>
      <c r="J202" s="1199">
        <f t="shared" si="6"/>
        <v>1.4458368513266919E-3</v>
      </c>
      <c r="K202" s="1199">
        <f t="shared" si="7"/>
        <v>0.90528029947163124</v>
      </c>
    </row>
    <row r="203" spans="1:11">
      <c r="A203" s="1198" t="s">
        <v>3280</v>
      </c>
      <c r="B203" s="1198" t="s">
        <v>186</v>
      </c>
      <c r="C203" s="1198" t="s">
        <v>3281</v>
      </c>
      <c r="D203" s="1198" t="s">
        <v>2028</v>
      </c>
      <c r="E203" s="1198" t="s">
        <v>184</v>
      </c>
      <c r="F203" s="1198" t="s">
        <v>22</v>
      </c>
      <c r="G203" s="1203">
        <v>5000000</v>
      </c>
      <c r="H203" s="1198" t="s">
        <v>3064</v>
      </c>
      <c r="I203" s="1198" t="s">
        <v>3279</v>
      </c>
      <c r="J203" s="1199">
        <f t="shared" si="6"/>
        <v>1.4458368513266919E-3</v>
      </c>
      <c r="K203" s="1199">
        <f t="shared" si="7"/>
        <v>0.90672613632295795</v>
      </c>
    </row>
    <row r="204" spans="1:11">
      <c r="A204" s="1198" t="s">
        <v>2200</v>
      </c>
      <c r="B204" s="1198" t="s">
        <v>1912</v>
      </c>
      <c r="C204" s="1198" t="s">
        <v>2201</v>
      </c>
      <c r="D204" s="1198" t="s">
        <v>1191</v>
      </c>
      <c r="E204" s="1198" t="s">
        <v>190</v>
      </c>
      <c r="F204" s="1198" t="s">
        <v>23</v>
      </c>
      <c r="G204" s="1202">
        <v>4750000</v>
      </c>
      <c r="H204" s="1198" t="s">
        <v>2250</v>
      </c>
      <c r="I204" s="1198" t="s">
        <v>2202</v>
      </c>
      <c r="J204" s="1199">
        <f t="shared" si="6"/>
        <v>1.3735450087603573E-3</v>
      </c>
      <c r="K204" s="1199">
        <f t="shared" si="7"/>
        <v>0.90809968133171837</v>
      </c>
    </row>
    <row r="205" spans="1:11">
      <c r="A205" s="1198" t="s">
        <v>2519</v>
      </c>
      <c r="B205" s="1198" t="s">
        <v>1912</v>
      </c>
      <c r="C205" s="1198" t="s">
        <v>2520</v>
      </c>
      <c r="D205" s="1198" t="s">
        <v>1191</v>
      </c>
      <c r="E205" s="1198" t="s">
        <v>190</v>
      </c>
      <c r="F205" s="1198" t="s">
        <v>23</v>
      </c>
      <c r="G205" s="1203">
        <v>4633561</v>
      </c>
      <c r="H205" s="1198" t="s">
        <v>2586</v>
      </c>
      <c r="I205" s="1198" t="s">
        <v>2521</v>
      </c>
      <c r="J205" s="1199">
        <f t="shared" si="6"/>
        <v>1.3398746493340317E-3</v>
      </c>
      <c r="K205" s="1199">
        <f t="shared" si="7"/>
        <v>0.90943955598105242</v>
      </c>
    </row>
    <row r="206" spans="1:11">
      <c r="A206" s="1198" t="s">
        <v>2287</v>
      </c>
      <c r="B206" s="1198" t="s">
        <v>1912</v>
      </c>
      <c r="C206" s="1198" t="s">
        <v>2288</v>
      </c>
      <c r="D206" s="1198" t="s">
        <v>1191</v>
      </c>
      <c r="E206" s="1198" t="s">
        <v>190</v>
      </c>
      <c r="F206" s="1198" t="s">
        <v>23</v>
      </c>
      <c r="G206" s="1202">
        <v>4501000</v>
      </c>
      <c r="H206" s="1198" t="s">
        <v>2250</v>
      </c>
      <c r="I206" s="1198" t="s">
        <v>2289</v>
      </c>
      <c r="J206" s="1199">
        <f t="shared" si="6"/>
        <v>1.3015423335642881E-3</v>
      </c>
      <c r="K206" s="1199">
        <f t="shared" si="7"/>
        <v>0.91074109831461669</v>
      </c>
    </row>
    <row r="207" spans="1:11">
      <c r="A207" s="1198" t="s">
        <v>1933</v>
      </c>
      <c r="B207" s="1198" t="s">
        <v>189</v>
      </c>
      <c r="C207" s="1198" t="s">
        <v>1934</v>
      </c>
      <c r="D207" s="1198" t="s">
        <v>1935</v>
      </c>
      <c r="E207" s="1198" t="s">
        <v>184</v>
      </c>
      <c r="F207" s="1198" t="s">
        <v>22</v>
      </c>
      <c r="G207" s="1202">
        <v>4500000</v>
      </c>
      <c r="H207" s="1198" t="s">
        <v>1876</v>
      </c>
      <c r="I207" s="1198" t="s">
        <v>1936</v>
      </c>
      <c r="J207" s="1199">
        <f t="shared" si="6"/>
        <v>1.3012531661940228E-3</v>
      </c>
      <c r="K207" s="1199">
        <f t="shared" si="7"/>
        <v>0.9120423514808107</v>
      </c>
    </row>
    <row r="208" spans="1:11">
      <c r="A208" s="1198" t="s">
        <v>2154</v>
      </c>
      <c r="B208" s="1198" t="s">
        <v>1912</v>
      </c>
      <c r="C208" s="1198" t="s">
        <v>2155</v>
      </c>
      <c r="D208" s="1198" t="s">
        <v>1191</v>
      </c>
      <c r="E208" s="1198" t="s">
        <v>190</v>
      </c>
      <c r="F208" s="1198" t="s">
        <v>23</v>
      </c>
      <c r="G208" s="1202">
        <v>4500000</v>
      </c>
      <c r="H208" s="1198" t="s">
        <v>2141</v>
      </c>
      <c r="I208" s="1198" t="s">
        <v>2156</v>
      </c>
      <c r="J208" s="1199">
        <f t="shared" si="6"/>
        <v>1.3012531661940228E-3</v>
      </c>
      <c r="K208" s="1199">
        <f t="shared" si="7"/>
        <v>0.9133436046470047</v>
      </c>
    </row>
    <row r="209" spans="1:11">
      <c r="A209" s="1198" t="s">
        <v>3032</v>
      </c>
      <c r="B209" s="1198" t="s">
        <v>187</v>
      </c>
      <c r="C209" s="1198" t="s">
        <v>3033</v>
      </c>
      <c r="D209" s="1198" t="s">
        <v>1215</v>
      </c>
      <c r="E209" s="1198" t="s">
        <v>184</v>
      </c>
      <c r="F209" s="1198" t="s">
        <v>169</v>
      </c>
      <c r="G209" s="1203">
        <v>4500000</v>
      </c>
      <c r="H209" s="1198" t="s">
        <v>2908</v>
      </c>
      <c r="I209" s="1198" t="s">
        <v>3021</v>
      </c>
      <c r="J209" s="1199">
        <f t="shared" si="6"/>
        <v>1.3012531661940228E-3</v>
      </c>
      <c r="K209" s="1199">
        <f t="shared" si="7"/>
        <v>0.91464485781319871</v>
      </c>
    </row>
    <row r="210" spans="1:11">
      <c r="A210" s="1198" t="s">
        <v>2336</v>
      </c>
      <c r="B210" s="1198" t="s">
        <v>1912</v>
      </c>
      <c r="C210" s="1198" t="s">
        <v>2337</v>
      </c>
      <c r="D210" s="1198" t="s">
        <v>1191</v>
      </c>
      <c r="E210" s="1198" t="s">
        <v>190</v>
      </c>
      <c r="F210" s="1198" t="s">
        <v>23</v>
      </c>
      <c r="G210" s="1202">
        <v>4465000</v>
      </c>
      <c r="H210" s="1198" t="s">
        <v>2301</v>
      </c>
      <c r="I210" s="1198" t="s">
        <v>2338</v>
      </c>
      <c r="J210" s="1199">
        <f t="shared" si="6"/>
        <v>1.2911323082347359E-3</v>
      </c>
      <c r="K210" s="1199">
        <f t="shared" si="7"/>
        <v>0.91593599012143345</v>
      </c>
    </row>
    <row r="211" spans="1:11">
      <c r="A211" s="1198" t="s">
        <v>2552</v>
      </c>
      <c r="B211" s="1198" t="s">
        <v>1912</v>
      </c>
      <c r="C211" s="1198" t="s">
        <v>2553</v>
      </c>
      <c r="D211" s="1198" t="s">
        <v>1191</v>
      </c>
      <c r="E211" s="1198" t="s">
        <v>190</v>
      </c>
      <c r="F211" s="1198" t="s">
        <v>23</v>
      </c>
      <c r="G211" s="1203">
        <v>4405200</v>
      </c>
      <c r="H211" s="1198" t="s">
        <v>2589</v>
      </c>
      <c r="I211" s="1198" t="s">
        <v>2554</v>
      </c>
      <c r="J211" s="1199">
        <f t="shared" si="6"/>
        <v>1.2738400994928686E-3</v>
      </c>
      <c r="K211" s="1199">
        <f t="shared" si="7"/>
        <v>0.91720983022092628</v>
      </c>
    </row>
    <row r="212" spans="1:11">
      <c r="A212" s="1198" t="s">
        <v>2519</v>
      </c>
      <c r="B212" s="1198" t="s">
        <v>1912</v>
      </c>
      <c r="C212" s="1198" t="s">
        <v>2520</v>
      </c>
      <c r="D212" s="1198" t="s">
        <v>1191</v>
      </c>
      <c r="E212" s="1198" t="s">
        <v>190</v>
      </c>
      <c r="F212" s="1198" t="s">
        <v>23</v>
      </c>
      <c r="G212" s="1203">
        <v>4380019</v>
      </c>
      <c r="H212" s="1198" t="s">
        <v>2572</v>
      </c>
      <c r="I212" s="1198" t="s">
        <v>2521</v>
      </c>
      <c r="J212" s="1199">
        <f t="shared" si="6"/>
        <v>1.2665585759422172E-3</v>
      </c>
      <c r="K212" s="1199">
        <f t="shared" si="7"/>
        <v>0.91847638879686855</v>
      </c>
    </row>
    <row r="213" spans="1:11">
      <c r="A213" s="1198" t="s">
        <v>1937</v>
      </c>
      <c r="B213" s="1198" t="s">
        <v>189</v>
      </c>
      <c r="C213" s="1198" t="s">
        <v>1938</v>
      </c>
      <c r="D213" s="1198" t="s">
        <v>1939</v>
      </c>
      <c r="E213" s="1198" t="s">
        <v>184</v>
      </c>
      <c r="F213" s="1198" t="s">
        <v>22</v>
      </c>
      <c r="G213" s="1202">
        <v>4300000</v>
      </c>
      <c r="H213" s="1198" t="s">
        <v>1328</v>
      </c>
      <c r="I213" s="1198" t="s">
        <v>1940</v>
      </c>
      <c r="J213" s="1199">
        <f t="shared" si="6"/>
        <v>1.243419692140955E-3</v>
      </c>
      <c r="K213" s="1199">
        <f t="shared" si="7"/>
        <v>0.91971980848900947</v>
      </c>
    </row>
    <row r="214" spans="1:11">
      <c r="A214" s="1198" t="s">
        <v>2336</v>
      </c>
      <c r="B214" s="1198" t="s">
        <v>1912</v>
      </c>
      <c r="C214" s="1198" t="s">
        <v>2337</v>
      </c>
      <c r="D214" s="1198" t="s">
        <v>1191</v>
      </c>
      <c r="E214" s="1198" t="s">
        <v>190</v>
      </c>
      <c r="F214" s="1198" t="s">
        <v>23</v>
      </c>
      <c r="G214" s="1202">
        <v>4200000</v>
      </c>
      <c r="H214" s="1198" t="s">
        <v>2298</v>
      </c>
      <c r="I214" s="1198" t="s">
        <v>2338</v>
      </c>
      <c r="J214" s="1199">
        <f t="shared" si="6"/>
        <v>1.2145029551144213E-3</v>
      </c>
      <c r="K214" s="1199">
        <f t="shared" si="7"/>
        <v>0.92093431144412385</v>
      </c>
    </row>
    <row r="215" spans="1:11">
      <c r="A215" s="1198" t="s">
        <v>2519</v>
      </c>
      <c r="B215" s="1198" t="s">
        <v>1912</v>
      </c>
      <c r="C215" s="1198" t="s">
        <v>2520</v>
      </c>
      <c r="D215" s="1198" t="s">
        <v>1191</v>
      </c>
      <c r="E215" s="1198" t="s">
        <v>190</v>
      </c>
      <c r="F215" s="1198" t="s">
        <v>23</v>
      </c>
      <c r="G215" s="1203">
        <v>4162116</v>
      </c>
      <c r="H215" s="1198" t="s">
        <v>2540</v>
      </c>
      <c r="I215" s="1198" t="s">
        <v>2521</v>
      </c>
      <c r="J215" s="1199">
        <f t="shared" si="6"/>
        <v>1.2035481384592892E-3</v>
      </c>
      <c r="K215" s="1199">
        <f t="shared" si="7"/>
        <v>0.9221378595825831</v>
      </c>
    </row>
    <row r="216" spans="1:11">
      <c r="A216" s="1198" t="s">
        <v>1224</v>
      </c>
      <c r="B216" s="1198" t="s">
        <v>189</v>
      </c>
      <c r="C216" s="1198" t="s">
        <v>1225</v>
      </c>
      <c r="D216" s="1198" t="s">
        <v>1216</v>
      </c>
      <c r="E216" s="1198" t="s">
        <v>184</v>
      </c>
      <c r="F216" s="1198" t="s">
        <v>23</v>
      </c>
      <c r="G216" s="1202">
        <v>4000000</v>
      </c>
      <c r="H216" s="1198" t="s">
        <v>568</v>
      </c>
      <c r="I216" s="1198" t="s">
        <v>1352</v>
      </c>
      <c r="J216" s="1199">
        <f t="shared" si="6"/>
        <v>1.1566694810613534E-3</v>
      </c>
      <c r="K216" s="1199">
        <f t="shared" si="7"/>
        <v>0.9232945290636444</v>
      </c>
    </row>
    <row r="217" spans="1:11">
      <c r="A217" s="1198" t="s">
        <v>2039</v>
      </c>
      <c r="B217" s="1198" t="s">
        <v>183</v>
      </c>
      <c r="C217" s="1198" t="s">
        <v>1223</v>
      </c>
      <c r="D217" s="1198" t="s">
        <v>1215</v>
      </c>
      <c r="E217" s="1198" t="s">
        <v>184</v>
      </c>
      <c r="F217" s="1198" t="s">
        <v>23</v>
      </c>
      <c r="G217" s="1202">
        <v>4000000</v>
      </c>
      <c r="H217" s="1198" t="s">
        <v>1158</v>
      </c>
      <c r="I217" s="1198" t="s">
        <v>1325</v>
      </c>
      <c r="J217" s="1199">
        <f t="shared" si="6"/>
        <v>1.1566694810613534E-3</v>
      </c>
      <c r="K217" s="1199">
        <f t="shared" si="7"/>
        <v>0.9244511985447057</v>
      </c>
    </row>
    <row r="218" spans="1:11">
      <c r="A218" s="1198" t="s">
        <v>1471</v>
      </c>
      <c r="B218" s="1198" t="s">
        <v>186</v>
      </c>
      <c r="C218" s="1198" t="s">
        <v>1472</v>
      </c>
      <c r="D218" s="1198" t="s">
        <v>1230</v>
      </c>
      <c r="E218" s="1198" t="s">
        <v>184</v>
      </c>
      <c r="F218" s="1198" t="s">
        <v>22</v>
      </c>
      <c r="G218" s="1202">
        <v>4000000</v>
      </c>
      <c r="H218" s="1198" t="s">
        <v>1359</v>
      </c>
      <c r="I218" s="1198" t="s">
        <v>1473</v>
      </c>
      <c r="J218" s="1199">
        <f t="shared" si="6"/>
        <v>1.1566694810613534E-3</v>
      </c>
      <c r="K218" s="1199">
        <f t="shared" si="7"/>
        <v>0.925607868025767</v>
      </c>
    </row>
    <row r="219" spans="1:11">
      <c r="A219" s="1198" t="s">
        <v>1899</v>
      </c>
      <c r="B219" s="1198" t="s">
        <v>185</v>
      </c>
      <c r="C219" s="1198" t="s">
        <v>1900</v>
      </c>
      <c r="D219" s="1198" t="s">
        <v>1901</v>
      </c>
      <c r="E219" s="1198" t="s">
        <v>194</v>
      </c>
      <c r="F219" s="1198" t="s">
        <v>22</v>
      </c>
      <c r="G219" s="1202">
        <v>4000000</v>
      </c>
      <c r="H219" s="1198" t="s">
        <v>1862</v>
      </c>
      <c r="I219" s="1198" t="s">
        <v>1525</v>
      </c>
      <c r="J219" s="1199">
        <f t="shared" si="6"/>
        <v>1.1566694810613534E-3</v>
      </c>
      <c r="K219" s="1199">
        <f t="shared" si="7"/>
        <v>0.9267645375068283</v>
      </c>
    </row>
    <row r="220" spans="1:11">
      <c r="A220" s="1198" t="s">
        <v>1941</v>
      </c>
      <c r="B220" s="1198" t="s">
        <v>189</v>
      </c>
      <c r="C220" s="1198" t="s">
        <v>1942</v>
      </c>
      <c r="D220" s="1198" t="s">
        <v>1920</v>
      </c>
      <c r="E220" s="1198" t="s">
        <v>184</v>
      </c>
      <c r="F220" s="1198" t="s">
        <v>23</v>
      </c>
      <c r="G220" s="1202">
        <v>4000000</v>
      </c>
      <c r="H220" s="1198" t="s">
        <v>1870</v>
      </c>
      <c r="I220" s="1198" t="s">
        <v>1921</v>
      </c>
      <c r="J220" s="1199">
        <f t="shared" si="6"/>
        <v>1.1566694810613534E-3</v>
      </c>
      <c r="K220" s="1199">
        <f t="shared" si="7"/>
        <v>0.9279212069878896</v>
      </c>
    </row>
    <row r="221" spans="1:11">
      <c r="A221" s="1198" t="s">
        <v>1943</v>
      </c>
      <c r="B221" s="1198" t="s">
        <v>189</v>
      </c>
      <c r="C221" s="1198" t="s">
        <v>1944</v>
      </c>
      <c r="D221" s="1198" t="s">
        <v>1920</v>
      </c>
      <c r="E221" s="1198" t="s">
        <v>184</v>
      </c>
      <c r="F221" s="1198" t="s">
        <v>23</v>
      </c>
      <c r="G221" s="1202">
        <v>4000000</v>
      </c>
      <c r="H221" s="1198" t="s">
        <v>1870</v>
      </c>
      <c r="I221" s="1198" t="s">
        <v>1921</v>
      </c>
      <c r="J221" s="1199">
        <f t="shared" si="6"/>
        <v>1.1566694810613534E-3</v>
      </c>
      <c r="K221" s="1199">
        <f t="shared" si="7"/>
        <v>0.9290778764689509</v>
      </c>
    </row>
    <row r="222" spans="1:11">
      <c r="A222" s="1198" t="s">
        <v>2442</v>
      </c>
      <c r="B222" s="1198" t="s">
        <v>186</v>
      </c>
      <c r="C222" s="1198" t="s">
        <v>2443</v>
      </c>
      <c r="D222" s="1198" t="s">
        <v>2444</v>
      </c>
      <c r="E222" s="1198" t="s">
        <v>184</v>
      </c>
      <c r="F222" s="1198" t="s">
        <v>22</v>
      </c>
      <c r="G222" s="1202">
        <v>4000000</v>
      </c>
      <c r="H222" s="1198" t="s">
        <v>2422</v>
      </c>
      <c r="I222" s="1198" t="s">
        <v>2445</v>
      </c>
      <c r="J222" s="1199">
        <f t="shared" si="6"/>
        <v>1.1566694810613534E-3</v>
      </c>
      <c r="K222" s="1199">
        <f t="shared" si="7"/>
        <v>0.9302345459500122</v>
      </c>
    </row>
    <row r="223" spans="1:11">
      <c r="A223" s="1198" t="s">
        <v>2446</v>
      </c>
      <c r="B223" s="1198" t="s">
        <v>186</v>
      </c>
      <c r="C223" s="1198" t="s">
        <v>2447</v>
      </c>
      <c r="D223" s="1198" t="s">
        <v>2444</v>
      </c>
      <c r="E223" s="1198" t="s">
        <v>184</v>
      </c>
      <c r="F223" s="1198" t="s">
        <v>22</v>
      </c>
      <c r="G223" s="1202">
        <v>4000000</v>
      </c>
      <c r="H223" s="1198" t="s">
        <v>2422</v>
      </c>
      <c r="I223" s="1198" t="s">
        <v>2445</v>
      </c>
      <c r="J223" s="1199">
        <f t="shared" si="6"/>
        <v>1.1566694810613534E-3</v>
      </c>
      <c r="K223" s="1199">
        <f t="shared" si="7"/>
        <v>0.9313912154310735</v>
      </c>
    </row>
    <row r="224" spans="1:11">
      <c r="A224" s="1198" t="s">
        <v>3034</v>
      </c>
      <c r="B224" s="1198" t="s">
        <v>1912</v>
      </c>
      <c r="C224" s="1198" t="s">
        <v>3035</v>
      </c>
      <c r="D224" s="1198" t="s">
        <v>1191</v>
      </c>
      <c r="E224" s="1198" t="s">
        <v>190</v>
      </c>
      <c r="F224" s="1198" t="s">
        <v>23</v>
      </c>
      <c r="G224" s="1203">
        <v>4000000</v>
      </c>
      <c r="H224" s="1198" t="s">
        <v>1356</v>
      </c>
      <c r="I224" s="1198" t="s">
        <v>3036</v>
      </c>
      <c r="J224" s="1199">
        <f t="shared" si="6"/>
        <v>1.1566694810613534E-3</v>
      </c>
      <c r="K224" s="1199">
        <f t="shared" si="7"/>
        <v>0.93254788491213481</v>
      </c>
    </row>
    <row r="225" spans="1:11">
      <c r="A225" s="1198" t="s">
        <v>2040</v>
      </c>
      <c r="B225" s="1198" t="s">
        <v>189</v>
      </c>
      <c r="C225" s="1198" t="s">
        <v>1226</v>
      </c>
      <c r="D225" s="1198" t="s">
        <v>1227</v>
      </c>
      <c r="E225" s="1198" t="s">
        <v>184</v>
      </c>
      <c r="F225" s="1198" t="s">
        <v>22</v>
      </c>
      <c r="G225" s="1202">
        <v>3900000</v>
      </c>
      <c r="H225" s="1198" t="s">
        <v>5</v>
      </c>
      <c r="I225" s="1198" t="s">
        <v>1360</v>
      </c>
      <c r="J225" s="1199">
        <f t="shared" si="6"/>
        <v>1.1277527440348197E-3</v>
      </c>
      <c r="K225" s="1199">
        <f t="shared" si="7"/>
        <v>0.93367563765616968</v>
      </c>
    </row>
    <row r="226" spans="1:11">
      <c r="A226" s="1198" t="s">
        <v>1902</v>
      </c>
      <c r="B226" s="1198" t="s">
        <v>185</v>
      </c>
      <c r="C226" s="1198" t="s">
        <v>1903</v>
      </c>
      <c r="D226" s="1198" t="s">
        <v>1901</v>
      </c>
      <c r="E226" s="1198" t="s">
        <v>194</v>
      </c>
      <c r="F226" s="1198" t="s">
        <v>22</v>
      </c>
      <c r="G226" s="1202">
        <v>3900000</v>
      </c>
      <c r="H226" s="1198" t="s">
        <v>1870</v>
      </c>
      <c r="I226" s="1198" t="s">
        <v>1525</v>
      </c>
      <c r="J226" s="1199">
        <f t="shared" si="6"/>
        <v>1.1277527440348197E-3</v>
      </c>
      <c r="K226" s="1199">
        <f t="shared" si="7"/>
        <v>0.93480339040020455</v>
      </c>
    </row>
    <row r="227" spans="1:11">
      <c r="A227" s="1198" t="s">
        <v>2519</v>
      </c>
      <c r="B227" s="1198" t="s">
        <v>1912</v>
      </c>
      <c r="C227" s="1198" t="s">
        <v>2520</v>
      </c>
      <c r="D227" s="1198" t="s">
        <v>1191</v>
      </c>
      <c r="E227" s="1198" t="s">
        <v>190</v>
      </c>
      <c r="F227" s="1198" t="s">
        <v>23</v>
      </c>
      <c r="G227" s="1203">
        <v>3836400</v>
      </c>
      <c r="H227" s="1198" t="s">
        <v>2573</v>
      </c>
      <c r="I227" s="1198" t="s">
        <v>2521</v>
      </c>
      <c r="J227" s="1199">
        <f t="shared" si="6"/>
        <v>1.1093616992859442E-3</v>
      </c>
      <c r="K227" s="1199">
        <f t="shared" si="7"/>
        <v>0.93591275209949054</v>
      </c>
    </row>
    <row r="228" spans="1:11">
      <c r="A228" s="1198" t="s">
        <v>2287</v>
      </c>
      <c r="B228" s="1198" t="s">
        <v>1912</v>
      </c>
      <c r="C228" s="1198" t="s">
        <v>2288</v>
      </c>
      <c r="D228" s="1198" t="s">
        <v>1191</v>
      </c>
      <c r="E228" s="1198" t="s">
        <v>190</v>
      </c>
      <c r="F228" s="1198" t="s">
        <v>23</v>
      </c>
      <c r="G228" s="1202">
        <v>3830000</v>
      </c>
      <c r="H228" s="1198" t="s">
        <v>1726</v>
      </c>
      <c r="I228" s="1198" t="s">
        <v>2289</v>
      </c>
      <c r="J228" s="1199">
        <f t="shared" si="6"/>
        <v>1.1075110281162459E-3</v>
      </c>
      <c r="K228" s="1199">
        <f t="shared" si="7"/>
        <v>0.93702026312760678</v>
      </c>
    </row>
    <row r="229" spans="1:11">
      <c r="A229" s="1198" t="s">
        <v>2393</v>
      </c>
      <c r="B229" s="1198" t="s">
        <v>187</v>
      </c>
      <c r="C229" s="1198" t="s">
        <v>2394</v>
      </c>
      <c r="D229" s="1198" t="s">
        <v>2391</v>
      </c>
      <c r="E229" s="1198" t="s">
        <v>190</v>
      </c>
      <c r="F229" s="1198" t="s">
        <v>169</v>
      </c>
      <c r="G229" s="1202">
        <v>3750000</v>
      </c>
      <c r="H229" s="1198" t="s">
        <v>2365</v>
      </c>
      <c r="I229" s="1198" t="s">
        <v>2392</v>
      </c>
      <c r="J229" s="1199">
        <f t="shared" si="6"/>
        <v>1.0843776384950189E-3</v>
      </c>
      <c r="K229" s="1199">
        <f t="shared" si="7"/>
        <v>0.93810464076610178</v>
      </c>
    </row>
    <row r="230" spans="1:11">
      <c r="A230" s="1198" t="s">
        <v>2617</v>
      </c>
      <c r="B230" s="1198" t="s">
        <v>1912</v>
      </c>
      <c r="C230" s="1198" t="s">
        <v>2618</v>
      </c>
      <c r="D230" s="1198" t="s">
        <v>1191</v>
      </c>
      <c r="E230" s="1198" t="s">
        <v>190</v>
      </c>
      <c r="F230" s="1198" t="s">
        <v>23</v>
      </c>
      <c r="G230" s="1203">
        <v>3747610</v>
      </c>
      <c r="H230" s="1198" t="s">
        <v>2907</v>
      </c>
      <c r="I230" s="1198" t="s">
        <v>2619</v>
      </c>
      <c r="J230" s="1199">
        <f t="shared" si="6"/>
        <v>1.0836865284800847E-3</v>
      </c>
      <c r="K230" s="1199">
        <f t="shared" si="7"/>
        <v>0.9391883272945819</v>
      </c>
    </row>
    <row r="231" spans="1:11">
      <c r="A231" s="1198" t="s">
        <v>2287</v>
      </c>
      <c r="B231" s="1198" t="s">
        <v>1912</v>
      </c>
      <c r="C231" s="1198" t="s">
        <v>2288</v>
      </c>
      <c r="D231" s="1198" t="s">
        <v>1191</v>
      </c>
      <c r="E231" s="1198" t="s">
        <v>190</v>
      </c>
      <c r="F231" s="1198" t="s">
        <v>23</v>
      </c>
      <c r="G231" s="1202">
        <v>3710000</v>
      </c>
      <c r="H231" s="1198" t="s">
        <v>2297</v>
      </c>
      <c r="I231" s="1198" t="s">
        <v>2289</v>
      </c>
      <c r="J231" s="1199">
        <f t="shared" si="6"/>
        <v>1.0728109436844054E-3</v>
      </c>
      <c r="K231" s="1199">
        <f t="shared" si="7"/>
        <v>0.94026113823826629</v>
      </c>
    </row>
    <row r="232" spans="1:11">
      <c r="A232" s="1198" t="s">
        <v>2997</v>
      </c>
      <c r="B232" s="1198" t="s">
        <v>1912</v>
      </c>
      <c r="C232" s="1198" t="s">
        <v>2998</v>
      </c>
      <c r="D232" s="1198" t="s">
        <v>1191</v>
      </c>
      <c r="E232" s="1198" t="s">
        <v>190</v>
      </c>
      <c r="F232" s="1198" t="s">
        <v>23</v>
      </c>
      <c r="G232" s="1203">
        <v>3600000</v>
      </c>
      <c r="H232" s="1198" t="s">
        <v>1356</v>
      </c>
      <c r="I232" s="1198" t="s">
        <v>2999</v>
      </c>
      <c r="J232" s="1199">
        <f t="shared" si="6"/>
        <v>1.0410025329552182E-3</v>
      </c>
      <c r="K232" s="1199">
        <f t="shared" si="7"/>
        <v>0.94130214077122154</v>
      </c>
    </row>
    <row r="233" spans="1:11">
      <c r="A233" s="1198" t="s">
        <v>2552</v>
      </c>
      <c r="B233" s="1198" t="s">
        <v>1912</v>
      </c>
      <c r="C233" s="1198" t="s">
        <v>2553</v>
      </c>
      <c r="D233" s="1198" t="s">
        <v>1191</v>
      </c>
      <c r="E233" s="1198" t="s">
        <v>190</v>
      </c>
      <c r="F233" s="1198" t="s">
        <v>23</v>
      </c>
      <c r="G233" s="1203">
        <v>3510000</v>
      </c>
      <c r="H233" s="1198" t="s">
        <v>2573</v>
      </c>
      <c r="I233" s="1198" t="s">
        <v>2554</v>
      </c>
      <c r="J233" s="1199">
        <f t="shared" si="6"/>
        <v>1.0149774696313377E-3</v>
      </c>
      <c r="K233" s="1199">
        <f t="shared" si="7"/>
        <v>0.94231711824085285</v>
      </c>
    </row>
    <row r="234" spans="1:11">
      <c r="A234" s="1198" t="s">
        <v>1231</v>
      </c>
      <c r="B234" s="1198" t="s">
        <v>186</v>
      </c>
      <c r="C234" s="1198" t="s">
        <v>1232</v>
      </c>
      <c r="D234" s="1198" t="s">
        <v>2028</v>
      </c>
      <c r="E234" s="1198" t="s">
        <v>184</v>
      </c>
      <c r="F234" s="1198" t="s">
        <v>22</v>
      </c>
      <c r="G234" s="1202">
        <v>3500000</v>
      </c>
      <c r="H234" s="1198" t="s">
        <v>673</v>
      </c>
      <c r="I234" s="1198" t="s">
        <v>1336</v>
      </c>
      <c r="J234" s="1199">
        <f t="shared" si="6"/>
        <v>1.0120857959286843E-3</v>
      </c>
      <c r="K234" s="1199">
        <f t="shared" si="7"/>
        <v>0.94332920403678155</v>
      </c>
    </row>
    <row r="235" spans="1:11">
      <c r="A235" s="1198" t="s">
        <v>1228</v>
      </c>
      <c r="B235" s="1198" t="s">
        <v>186</v>
      </c>
      <c r="C235" s="1198" t="s">
        <v>1229</v>
      </c>
      <c r="D235" s="1198" t="s">
        <v>1230</v>
      </c>
      <c r="E235" s="1198" t="s">
        <v>184</v>
      </c>
      <c r="F235" s="1198" t="s">
        <v>22</v>
      </c>
      <c r="G235" s="1202">
        <v>3500000</v>
      </c>
      <c r="H235" s="1198" t="s">
        <v>1182</v>
      </c>
      <c r="I235" s="1198" t="s">
        <v>1337</v>
      </c>
      <c r="J235" s="1199">
        <f t="shared" si="6"/>
        <v>1.0120857959286843E-3</v>
      </c>
      <c r="K235" s="1199">
        <f t="shared" si="7"/>
        <v>0.94434128983271026</v>
      </c>
    </row>
    <row r="236" spans="1:11">
      <c r="A236" s="1198" t="s">
        <v>2552</v>
      </c>
      <c r="B236" s="1198" t="s">
        <v>1912</v>
      </c>
      <c r="C236" s="1198" t="s">
        <v>2553</v>
      </c>
      <c r="D236" s="1198" t="s">
        <v>1191</v>
      </c>
      <c r="E236" s="1198" t="s">
        <v>190</v>
      </c>
      <c r="F236" s="1198" t="s">
        <v>23</v>
      </c>
      <c r="G236" s="1203">
        <v>3281000</v>
      </c>
      <c r="H236" s="1198" t="s">
        <v>2586</v>
      </c>
      <c r="I236" s="1198" t="s">
        <v>2554</v>
      </c>
      <c r="J236" s="1199">
        <f t="shared" si="6"/>
        <v>9.4875814184057527E-4</v>
      </c>
      <c r="K236" s="1199">
        <f t="shared" si="7"/>
        <v>0.94529004797455085</v>
      </c>
    </row>
    <row r="237" spans="1:11">
      <c r="A237" s="1198" t="s">
        <v>2617</v>
      </c>
      <c r="B237" s="1198" t="s">
        <v>1912</v>
      </c>
      <c r="C237" s="1198" t="s">
        <v>2618</v>
      </c>
      <c r="D237" s="1198" t="s">
        <v>1191</v>
      </c>
      <c r="E237" s="1198" t="s">
        <v>190</v>
      </c>
      <c r="F237" s="1198" t="s">
        <v>23</v>
      </c>
      <c r="G237" s="1203">
        <v>3235000</v>
      </c>
      <c r="H237" s="1198" t="s">
        <v>2653</v>
      </c>
      <c r="I237" s="1198" t="s">
        <v>2619</v>
      </c>
      <c r="J237" s="1199">
        <f t="shared" si="6"/>
        <v>9.354564428083696E-4</v>
      </c>
      <c r="K237" s="1199">
        <f t="shared" si="7"/>
        <v>0.9462255044173592</v>
      </c>
    </row>
    <row r="238" spans="1:11">
      <c r="A238" s="1198" t="s">
        <v>2336</v>
      </c>
      <c r="B238" s="1198" t="s">
        <v>1912</v>
      </c>
      <c r="C238" s="1198" t="s">
        <v>2337</v>
      </c>
      <c r="D238" s="1198" t="s">
        <v>1191</v>
      </c>
      <c r="E238" s="1198" t="s">
        <v>190</v>
      </c>
      <c r="F238" s="1198" t="s">
        <v>23</v>
      </c>
      <c r="G238" s="1202">
        <v>3200000</v>
      </c>
      <c r="H238" s="1198" t="s">
        <v>2297</v>
      </c>
      <c r="I238" s="1198" t="s">
        <v>2338</v>
      </c>
      <c r="J238" s="1199">
        <f t="shared" si="6"/>
        <v>9.2533558484908279E-4</v>
      </c>
      <c r="K238" s="1199">
        <f t="shared" si="7"/>
        <v>0.94715084000220828</v>
      </c>
    </row>
    <row r="239" spans="1:11">
      <c r="A239" s="1198" t="s">
        <v>2600</v>
      </c>
      <c r="B239" s="1198" t="s">
        <v>1912</v>
      </c>
      <c r="C239" s="1198" t="s">
        <v>2601</v>
      </c>
      <c r="D239" s="1198" t="s">
        <v>1191</v>
      </c>
      <c r="E239" s="1198" t="s">
        <v>190</v>
      </c>
      <c r="F239" s="1198" t="s">
        <v>23</v>
      </c>
      <c r="G239" s="1203">
        <v>3150691</v>
      </c>
      <c r="H239" s="1198" t="s">
        <v>2567</v>
      </c>
      <c r="I239" s="1198" t="s">
        <v>2602</v>
      </c>
      <c r="J239" s="1199">
        <f t="shared" si="6"/>
        <v>9.1107703098866925E-4</v>
      </c>
      <c r="K239" s="1199">
        <f t="shared" si="7"/>
        <v>0.94806191703319698</v>
      </c>
    </row>
    <row r="240" spans="1:11">
      <c r="A240" s="1198" t="s">
        <v>1904</v>
      </c>
      <c r="B240" s="1198" t="s">
        <v>185</v>
      </c>
      <c r="C240" s="1198" t="s">
        <v>1905</v>
      </c>
      <c r="D240" s="1198" t="s">
        <v>1901</v>
      </c>
      <c r="E240" s="1198" t="s">
        <v>194</v>
      </c>
      <c r="F240" s="1198" t="s">
        <v>22</v>
      </c>
      <c r="G240" s="1202">
        <v>3100000</v>
      </c>
      <c r="H240" s="1198" t="s">
        <v>1862</v>
      </c>
      <c r="I240" s="1198" t="s">
        <v>1525</v>
      </c>
      <c r="J240" s="1199">
        <f t="shared" si="6"/>
        <v>8.9641884782254899E-4</v>
      </c>
      <c r="K240" s="1199">
        <f t="shared" si="7"/>
        <v>0.94895833588101952</v>
      </c>
    </row>
    <row r="241" spans="1:11">
      <c r="A241" s="1198" t="s">
        <v>1235</v>
      </c>
      <c r="B241" s="1198" t="s">
        <v>189</v>
      </c>
      <c r="C241" s="1198" t="s">
        <v>1236</v>
      </c>
      <c r="D241" s="1198" t="s">
        <v>1216</v>
      </c>
      <c r="E241" s="1198" t="s">
        <v>184</v>
      </c>
      <c r="F241" s="1198" t="s">
        <v>23</v>
      </c>
      <c r="G241" s="1202">
        <v>3000000</v>
      </c>
      <c r="H241" s="1198" t="s">
        <v>568</v>
      </c>
      <c r="I241" s="1198" t="s">
        <v>1352</v>
      </c>
      <c r="J241" s="1199">
        <f t="shared" si="6"/>
        <v>8.6750211079601508E-4</v>
      </c>
      <c r="K241" s="1199">
        <f t="shared" si="7"/>
        <v>0.94982583799181552</v>
      </c>
    </row>
    <row r="242" spans="1:11">
      <c r="A242" s="1198" t="s">
        <v>1237</v>
      </c>
      <c r="B242" s="1198" t="s">
        <v>189</v>
      </c>
      <c r="C242" s="1198" t="s">
        <v>1238</v>
      </c>
      <c r="D242" s="1198" t="s">
        <v>1216</v>
      </c>
      <c r="E242" s="1198" t="s">
        <v>184</v>
      </c>
      <c r="F242" s="1198" t="s">
        <v>23</v>
      </c>
      <c r="G242" s="1202">
        <v>3000000</v>
      </c>
      <c r="H242" s="1198" t="s">
        <v>568</v>
      </c>
      <c r="I242" s="1198" t="s">
        <v>1352</v>
      </c>
      <c r="J242" s="1199">
        <f t="shared" si="6"/>
        <v>8.6750211079601508E-4</v>
      </c>
      <c r="K242" s="1199">
        <f t="shared" si="7"/>
        <v>0.95069334010261153</v>
      </c>
    </row>
    <row r="243" spans="1:11">
      <c r="A243" s="1198" t="s">
        <v>1239</v>
      </c>
      <c r="B243" s="1198" t="s">
        <v>189</v>
      </c>
      <c r="C243" s="1198" t="s">
        <v>1240</v>
      </c>
      <c r="D243" s="1198" t="s">
        <v>2029</v>
      </c>
      <c r="E243" s="1198" t="s">
        <v>184</v>
      </c>
      <c r="F243" s="1198" t="s">
        <v>23</v>
      </c>
      <c r="G243" s="1202">
        <v>3000000</v>
      </c>
      <c r="H243" s="1198" t="s">
        <v>472</v>
      </c>
      <c r="I243" s="1198" t="s">
        <v>1331</v>
      </c>
      <c r="J243" s="1199">
        <f t="shared" si="6"/>
        <v>8.6750211079601508E-4</v>
      </c>
      <c r="K243" s="1199">
        <f t="shared" si="7"/>
        <v>0.95156084221340753</v>
      </c>
    </row>
    <row r="244" spans="1:11">
      <c r="A244" s="1198" t="s">
        <v>1233</v>
      </c>
      <c r="B244" s="1198" t="s">
        <v>183</v>
      </c>
      <c r="C244" s="1198" t="s">
        <v>1234</v>
      </c>
      <c r="D244" s="1198" t="s">
        <v>1215</v>
      </c>
      <c r="E244" s="1198" t="s">
        <v>184</v>
      </c>
      <c r="F244" s="1198" t="s">
        <v>23</v>
      </c>
      <c r="G244" s="1202">
        <v>3000000</v>
      </c>
      <c r="H244" s="1198" t="s">
        <v>1184</v>
      </c>
      <c r="I244" s="1198" t="s">
        <v>1357</v>
      </c>
      <c r="J244" s="1199">
        <f t="shared" si="6"/>
        <v>8.6750211079601508E-4</v>
      </c>
      <c r="K244" s="1199">
        <f t="shared" si="7"/>
        <v>0.95242834432420354</v>
      </c>
    </row>
    <row r="245" spans="1:11">
      <c r="A245" s="1198" t="s">
        <v>1610</v>
      </c>
      <c r="B245" s="1198" t="s">
        <v>187</v>
      </c>
      <c r="C245" s="1198" t="s">
        <v>1609</v>
      </c>
      <c r="D245" s="1198" t="s">
        <v>1254</v>
      </c>
      <c r="E245" s="1198" t="s">
        <v>184</v>
      </c>
      <c r="F245" s="1198" t="s">
        <v>168</v>
      </c>
      <c r="G245" s="1202">
        <v>3000000</v>
      </c>
      <c r="H245" s="1198" t="s">
        <v>1577</v>
      </c>
      <c r="I245" s="1198" t="s">
        <v>1608</v>
      </c>
      <c r="J245" s="1199">
        <f t="shared" si="6"/>
        <v>8.6750211079601508E-4</v>
      </c>
      <c r="K245" s="1199">
        <f t="shared" si="7"/>
        <v>0.95329584643499954</v>
      </c>
    </row>
    <row r="246" spans="1:11">
      <c r="A246" s="1198" t="s">
        <v>1607</v>
      </c>
      <c r="B246" s="1198" t="s">
        <v>185</v>
      </c>
      <c r="C246" s="1198" t="s">
        <v>1606</v>
      </c>
      <c r="D246" s="1198" t="s">
        <v>1597</v>
      </c>
      <c r="E246" s="1198" t="s">
        <v>194</v>
      </c>
      <c r="F246" s="1198" t="s">
        <v>22</v>
      </c>
      <c r="G246" s="1202">
        <v>3000000</v>
      </c>
      <c r="H246" s="1198" t="s">
        <v>1581</v>
      </c>
      <c r="I246" s="1198" t="s">
        <v>1605</v>
      </c>
      <c r="J246" s="1199">
        <f t="shared" si="6"/>
        <v>8.6750211079601508E-4</v>
      </c>
      <c r="K246" s="1199">
        <f t="shared" si="7"/>
        <v>0.95416334854579554</v>
      </c>
    </row>
    <row r="247" spans="1:11">
      <c r="A247" s="1198" t="s">
        <v>1743</v>
      </c>
      <c r="B247" s="1198" t="s">
        <v>189</v>
      </c>
      <c r="C247" s="1198" t="s">
        <v>1744</v>
      </c>
      <c r="D247" s="1198" t="s">
        <v>1745</v>
      </c>
      <c r="E247" s="1198" t="s">
        <v>184</v>
      </c>
      <c r="F247" s="1198" t="s">
        <v>23</v>
      </c>
      <c r="G247" s="1202">
        <v>3000000</v>
      </c>
      <c r="H247" s="1198" t="s">
        <v>1368</v>
      </c>
      <c r="I247" s="1198" t="s">
        <v>1746</v>
      </c>
      <c r="J247" s="1199">
        <f t="shared" si="6"/>
        <v>8.6750211079601508E-4</v>
      </c>
      <c r="K247" s="1199">
        <f t="shared" si="7"/>
        <v>0.95503085065659155</v>
      </c>
    </row>
    <row r="248" spans="1:11">
      <c r="A248" s="1198" t="s">
        <v>1945</v>
      </c>
      <c r="B248" s="1198" t="s">
        <v>189</v>
      </c>
      <c r="C248" s="1198" t="s">
        <v>1946</v>
      </c>
      <c r="D248" s="1198" t="s">
        <v>1935</v>
      </c>
      <c r="E248" s="1198" t="s">
        <v>184</v>
      </c>
      <c r="F248" s="1198" t="s">
        <v>22</v>
      </c>
      <c r="G248" s="1202">
        <v>3000000</v>
      </c>
      <c r="H248" s="1198" t="s">
        <v>1876</v>
      </c>
      <c r="I248" s="1198" t="s">
        <v>1936</v>
      </c>
      <c r="J248" s="1199">
        <f t="shared" si="6"/>
        <v>8.6750211079601508E-4</v>
      </c>
      <c r="K248" s="1199">
        <f t="shared" si="7"/>
        <v>0.95589835276738755</v>
      </c>
    </row>
    <row r="249" spans="1:11">
      <c r="A249" s="1198" t="s">
        <v>2548</v>
      </c>
      <c r="B249" s="1198" t="s">
        <v>185</v>
      </c>
      <c r="C249" s="1198" t="s">
        <v>2549</v>
      </c>
      <c r="D249" s="1198" t="s">
        <v>1597</v>
      </c>
      <c r="E249" s="1198" t="s">
        <v>194</v>
      </c>
      <c r="F249" s="1198" t="s">
        <v>22</v>
      </c>
      <c r="G249" s="1203">
        <v>3000000</v>
      </c>
      <c r="H249" s="1198" t="s">
        <v>2504</v>
      </c>
      <c r="I249" s="1198" t="s">
        <v>2550</v>
      </c>
      <c r="J249" s="1199">
        <f t="shared" si="6"/>
        <v>8.6750211079601508E-4</v>
      </c>
      <c r="K249" s="1199">
        <f t="shared" si="7"/>
        <v>0.95676585487818355</v>
      </c>
    </row>
    <row r="250" spans="1:11">
      <c r="A250" s="1198" t="s">
        <v>3037</v>
      </c>
      <c r="B250" s="1198" t="s">
        <v>185</v>
      </c>
      <c r="C250" s="1198" t="s">
        <v>3038</v>
      </c>
      <c r="D250" s="1198" t="s">
        <v>1597</v>
      </c>
      <c r="E250" s="1198" t="s">
        <v>194</v>
      </c>
      <c r="F250" s="1198" t="s">
        <v>22</v>
      </c>
      <c r="G250" s="1203">
        <v>3000000</v>
      </c>
      <c r="H250" s="1198" t="s">
        <v>2914</v>
      </c>
      <c r="I250" s="1198" t="s">
        <v>3039</v>
      </c>
      <c r="J250" s="1199">
        <f t="shared" si="6"/>
        <v>8.6750211079601508E-4</v>
      </c>
      <c r="K250" s="1199">
        <f t="shared" si="7"/>
        <v>0.95763335698897956</v>
      </c>
    </row>
    <row r="251" spans="1:11">
      <c r="A251" s="1198" t="s">
        <v>2339</v>
      </c>
      <c r="B251" s="1198" t="s">
        <v>1912</v>
      </c>
      <c r="C251" s="1198" t="s">
        <v>2340</v>
      </c>
      <c r="D251" s="1198" t="s">
        <v>1191</v>
      </c>
      <c r="E251" s="1198" t="s">
        <v>190</v>
      </c>
      <c r="F251" s="1198" t="s">
        <v>23</v>
      </c>
      <c r="G251" s="1202">
        <v>2830000</v>
      </c>
      <c r="H251" s="1198" t="s">
        <v>2301</v>
      </c>
      <c r="I251" s="1198" t="s">
        <v>2341</v>
      </c>
      <c r="J251" s="1199">
        <f t="shared" si="6"/>
        <v>8.1834365785090756E-4</v>
      </c>
      <c r="K251" s="1199">
        <f t="shared" si="7"/>
        <v>0.9584517006468305</v>
      </c>
    </row>
    <row r="252" spans="1:11">
      <c r="A252" s="1198" t="s">
        <v>2617</v>
      </c>
      <c r="B252" s="1198" t="s">
        <v>1912</v>
      </c>
      <c r="C252" s="1198" t="s">
        <v>2618</v>
      </c>
      <c r="D252" s="1198" t="s">
        <v>1191</v>
      </c>
      <c r="E252" s="1198" t="s">
        <v>190</v>
      </c>
      <c r="F252" s="1198" t="s">
        <v>23</v>
      </c>
      <c r="G252" s="1203">
        <v>2595500</v>
      </c>
      <c r="H252" s="1198" t="s">
        <v>2655</v>
      </c>
      <c r="I252" s="1198" t="s">
        <v>2619</v>
      </c>
      <c r="J252" s="1199">
        <f t="shared" si="6"/>
        <v>7.5053390952368581E-4</v>
      </c>
      <c r="K252" s="1199">
        <f t="shared" si="7"/>
        <v>0.95920223455635423</v>
      </c>
    </row>
    <row r="253" spans="1:11">
      <c r="A253" s="1198" t="s">
        <v>2284</v>
      </c>
      <c r="B253" s="1198" t="s">
        <v>1912</v>
      </c>
      <c r="C253" s="1198" t="s">
        <v>2285</v>
      </c>
      <c r="D253" s="1198" t="s">
        <v>1191</v>
      </c>
      <c r="E253" s="1198" t="s">
        <v>190</v>
      </c>
      <c r="F253" s="1198" t="s">
        <v>23</v>
      </c>
      <c r="G253" s="1202">
        <v>2576647</v>
      </c>
      <c r="H253" s="1198" t="s">
        <v>1376</v>
      </c>
      <c r="I253" s="1198" t="s">
        <v>2286</v>
      </c>
      <c r="J253" s="1199">
        <f t="shared" si="6"/>
        <v>7.4508223709207329E-4</v>
      </c>
      <c r="K253" s="1199">
        <f t="shared" si="7"/>
        <v>0.95994731679344625</v>
      </c>
    </row>
    <row r="254" spans="1:11">
      <c r="A254" s="1198" t="s">
        <v>1243</v>
      </c>
      <c r="B254" s="1198" t="s">
        <v>186</v>
      </c>
      <c r="C254" s="1198" t="s">
        <v>1244</v>
      </c>
      <c r="D254" s="1198" t="s">
        <v>2028</v>
      </c>
      <c r="E254" s="1198" t="s">
        <v>184</v>
      </c>
      <c r="F254" s="1198" t="s">
        <v>22</v>
      </c>
      <c r="G254" s="1202">
        <v>2500000</v>
      </c>
      <c r="H254" s="1198" t="s">
        <v>673</v>
      </c>
      <c r="I254" s="1198" t="s">
        <v>1336</v>
      </c>
      <c r="J254" s="1199">
        <f t="shared" si="6"/>
        <v>7.2291842566334595E-4</v>
      </c>
      <c r="K254" s="1199">
        <f t="shared" si="7"/>
        <v>0.96067023521910955</v>
      </c>
    </row>
    <row r="255" spans="1:11">
      <c r="A255" s="1198" t="s">
        <v>1245</v>
      </c>
      <c r="B255" s="1198" t="s">
        <v>189</v>
      </c>
      <c r="C255" s="1198" t="s">
        <v>1246</v>
      </c>
      <c r="D255" s="1198" t="s">
        <v>2029</v>
      </c>
      <c r="E255" s="1198" t="s">
        <v>184</v>
      </c>
      <c r="F255" s="1198" t="s">
        <v>23</v>
      </c>
      <c r="G255" s="1202">
        <v>2500000</v>
      </c>
      <c r="H255" s="1198" t="s">
        <v>537</v>
      </c>
      <c r="I255" s="1198" t="s">
        <v>1332</v>
      </c>
      <c r="J255" s="1199">
        <f t="shared" si="6"/>
        <v>7.2291842566334595E-4</v>
      </c>
      <c r="K255" s="1199">
        <f t="shared" si="7"/>
        <v>0.96139315364477285</v>
      </c>
    </row>
    <row r="256" spans="1:11">
      <c r="A256" s="1198" t="s">
        <v>1241</v>
      </c>
      <c r="B256" s="1198" t="s">
        <v>186</v>
      </c>
      <c r="C256" s="1198" t="s">
        <v>1242</v>
      </c>
      <c r="D256" s="1198" t="s">
        <v>1230</v>
      </c>
      <c r="E256" s="1198" t="s">
        <v>184</v>
      </c>
      <c r="F256" s="1198" t="s">
        <v>22</v>
      </c>
      <c r="G256" s="1202">
        <v>2500000</v>
      </c>
      <c r="H256" s="1198" t="s">
        <v>1182</v>
      </c>
      <c r="I256" s="1198" t="s">
        <v>1337</v>
      </c>
      <c r="J256" s="1199">
        <f t="shared" si="6"/>
        <v>7.2291842566334595E-4</v>
      </c>
      <c r="K256" s="1199">
        <f t="shared" si="7"/>
        <v>0.96211607207043615</v>
      </c>
    </row>
    <row r="257" spans="1:11">
      <c r="A257" s="1198" t="s">
        <v>1526</v>
      </c>
      <c r="B257" s="1198" t="s">
        <v>185</v>
      </c>
      <c r="C257" s="1198" t="s">
        <v>1527</v>
      </c>
      <c r="D257" s="1198" t="s">
        <v>1528</v>
      </c>
      <c r="E257" s="1198" t="s">
        <v>194</v>
      </c>
      <c r="F257" s="1198" t="s">
        <v>22</v>
      </c>
      <c r="G257" s="1202">
        <v>2500000</v>
      </c>
      <c r="H257" s="1198" t="s">
        <v>1501</v>
      </c>
      <c r="I257" s="1198" t="s">
        <v>1529</v>
      </c>
      <c r="J257" s="1199">
        <f t="shared" si="6"/>
        <v>7.2291842566334595E-4</v>
      </c>
      <c r="K257" s="1199">
        <f t="shared" si="7"/>
        <v>0.96283899049609944</v>
      </c>
    </row>
    <row r="258" spans="1:11">
      <c r="A258" s="1198" t="s">
        <v>2519</v>
      </c>
      <c r="B258" s="1198" t="s">
        <v>1912</v>
      </c>
      <c r="C258" s="1198" t="s">
        <v>2520</v>
      </c>
      <c r="D258" s="1198" t="s">
        <v>1191</v>
      </c>
      <c r="E258" s="1198" t="s">
        <v>190</v>
      </c>
      <c r="F258" s="1198" t="s">
        <v>23</v>
      </c>
      <c r="G258" s="1203">
        <v>2450000</v>
      </c>
      <c r="H258" s="1198" t="s">
        <v>2508</v>
      </c>
      <c r="I258" s="1198" t="s">
        <v>2521</v>
      </c>
      <c r="J258" s="1199">
        <f t="shared" si="6"/>
        <v>7.08460057150079E-4</v>
      </c>
      <c r="K258" s="1199">
        <f t="shared" si="7"/>
        <v>0.96354745055324953</v>
      </c>
    </row>
    <row r="259" spans="1:11">
      <c r="A259" s="1198" t="s">
        <v>2519</v>
      </c>
      <c r="B259" s="1198" t="s">
        <v>1912</v>
      </c>
      <c r="C259" s="1198" t="s">
        <v>2520</v>
      </c>
      <c r="D259" s="1198" t="s">
        <v>1191</v>
      </c>
      <c r="E259" s="1198" t="s">
        <v>190</v>
      </c>
      <c r="F259" s="1198" t="s">
        <v>23</v>
      </c>
      <c r="G259" s="1203">
        <v>2235000</v>
      </c>
      <c r="H259" s="1198" t="s">
        <v>2551</v>
      </c>
      <c r="I259" s="1198" t="s">
        <v>2521</v>
      </c>
      <c r="J259" s="1199">
        <f t="shared" ref="J259:J322" si="8">G259/SUM(G:G)</f>
        <v>6.4628907254303124E-4</v>
      </c>
      <c r="K259" s="1199">
        <f t="shared" si="7"/>
        <v>0.96419373962579258</v>
      </c>
    </row>
    <row r="260" spans="1:11">
      <c r="A260" s="1198" t="s">
        <v>2552</v>
      </c>
      <c r="B260" s="1198" t="s">
        <v>1912</v>
      </c>
      <c r="C260" s="1198" t="s">
        <v>2553</v>
      </c>
      <c r="D260" s="1198" t="s">
        <v>1191</v>
      </c>
      <c r="E260" s="1198" t="s">
        <v>190</v>
      </c>
      <c r="F260" s="1198" t="s">
        <v>23</v>
      </c>
      <c r="G260" s="1203">
        <v>2120000</v>
      </c>
      <c r="H260" s="1198" t="s">
        <v>2645</v>
      </c>
      <c r="I260" s="1198" t="s">
        <v>2554</v>
      </c>
      <c r="J260" s="1199">
        <f t="shared" si="8"/>
        <v>6.1303482496251739E-4</v>
      </c>
      <c r="K260" s="1199">
        <f t="shared" ref="K260:K323" si="9">K259+J260</f>
        <v>0.96480677445075513</v>
      </c>
    </row>
    <row r="261" spans="1:11">
      <c r="A261" s="1198" t="s">
        <v>2395</v>
      </c>
      <c r="B261" s="1198" t="s">
        <v>1912</v>
      </c>
      <c r="C261" s="1198" t="s">
        <v>2396</v>
      </c>
      <c r="D261" s="1198" t="s">
        <v>1191</v>
      </c>
      <c r="E261" s="1198" t="s">
        <v>190</v>
      </c>
      <c r="F261" s="1198" t="s">
        <v>23</v>
      </c>
      <c r="G261" s="1202">
        <v>2060000</v>
      </c>
      <c r="H261" s="1198" t="s">
        <v>2358</v>
      </c>
      <c r="I261" s="1198" t="s">
        <v>2397</v>
      </c>
      <c r="J261" s="1199">
        <f t="shared" si="8"/>
        <v>5.9568478274659711E-4</v>
      </c>
      <c r="K261" s="1199">
        <f t="shared" si="9"/>
        <v>0.96540245923350176</v>
      </c>
    </row>
    <row r="262" spans="1:11">
      <c r="A262" s="1198" t="s">
        <v>2600</v>
      </c>
      <c r="B262" s="1198" t="s">
        <v>1912</v>
      </c>
      <c r="C262" s="1198" t="s">
        <v>2601</v>
      </c>
      <c r="D262" s="1198" t="s">
        <v>1191</v>
      </c>
      <c r="E262" s="1198" t="s">
        <v>190</v>
      </c>
      <c r="F262" s="1198" t="s">
        <v>23</v>
      </c>
      <c r="G262" s="1203">
        <v>2021051</v>
      </c>
      <c r="H262" s="1198" t="s">
        <v>1338</v>
      </c>
      <c r="I262" s="1198" t="s">
        <v>2602</v>
      </c>
      <c r="J262" s="1199">
        <f t="shared" si="8"/>
        <v>5.8442200284213237E-4</v>
      </c>
      <c r="K262" s="1199">
        <f t="shared" si="9"/>
        <v>0.96598688123634391</v>
      </c>
    </row>
    <row r="263" spans="1:11">
      <c r="A263" s="1198" t="s">
        <v>2041</v>
      </c>
      <c r="B263" s="1198" t="s">
        <v>185</v>
      </c>
      <c r="C263" s="1198" t="s">
        <v>1257</v>
      </c>
      <c r="D263" s="1198" t="s">
        <v>1258</v>
      </c>
      <c r="E263" s="1198" t="s">
        <v>184</v>
      </c>
      <c r="F263" s="1198" t="s">
        <v>22</v>
      </c>
      <c r="G263" s="1202">
        <v>2000000</v>
      </c>
      <c r="H263" s="1198" t="s">
        <v>813</v>
      </c>
      <c r="I263" s="1198" t="s">
        <v>1346</v>
      </c>
      <c r="J263" s="1199">
        <f t="shared" si="8"/>
        <v>5.7833474053067672E-4</v>
      </c>
      <c r="K263" s="1199">
        <f t="shared" si="9"/>
        <v>0.96656521597687461</v>
      </c>
    </row>
    <row r="264" spans="1:11">
      <c r="A264" s="1198" t="s">
        <v>1252</v>
      </c>
      <c r="B264" s="1198" t="s">
        <v>189</v>
      </c>
      <c r="C264" s="1198" t="s">
        <v>1253</v>
      </c>
      <c r="D264" s="1198" t="s">
        <v>2543</v>
      </c>
      <c r="E264" s="1198" t="s">
        <v>184</v>
      </c>
      <c r="F264" s="1198" t="s">
        <v>22</v>
      </c>
      <c r="G264" s="1202">
        <v>2000000</v>
      </c>
      <c r="H264" s="1198" t="s">
        <v>687</v>
      </c>
      <c r="I264" s="1198" t="s">
        <v>1335</v>
      </c>
      <c r="J264" s="1199">
        <f t="shared" si="8"/>
        <v>5.7833474053067672E-4</v>
      </c>
      <c r="K264" s="1199">
        <f t="shared" si="9"/>
        <v>0.96714355071740532</v>
      </c>
    </row>
    <row r="265" spans="1:11">
      <c r="A265" s="1198" t="s">
        <v>1248</v>
      </c>
      <c r="B265" s="1198" t="s">
        <v>185</v>
      </c>
      <c r="C265" s="1198" t="s">
        <v>1249</v>
      </c>
      <c r="D265" s="1198" t="s">
        <v>1191</v>
      </c>
      <c r="E265" s="1198" t="s">
        <v>190</v>
      </c>
      <c r="F265" s="1198" t="s">
        <v>23</v>
      </c>
      <c r="G265" s="1202">
        <v>2000000</v>
      </c>
      <c r="H265" s="1198" t="s">
        <v>657</v>
      </c>
      <c r="I265" s="1198" t="s">
        <v>1354</v>
      </c>
      <c r="J265" s="1199">
        <f t="shared" si="8"/>
        <v>5.7833474053067672E-4</v>
      </c>
      <c r="K265" s="1199">
        <f t="shared" si="9"/>
        <v>0.96772188545793603</v>
      </c>
    </row>
    <row r="266" spans="1:11">
      <c r="A266" s="1198" t="s">
        <v>1250</v>
      </c>
      <c r="B266" s="1198" t="s">
        <v>189</v>
      </c>
      <c r="C266" s="1198" t="s">
        <v>1251</v>
      </c>
      <c r="D266" s="1198" t="s">
        <v>1216</v>
      </c>
      <c r="E266" s="1198" t="s">
        <v>184</v>
      </c>
      <c r="F266" s="1198" t="s">
        <v>23</v>
      </c>
      <c r="G266" s="1202">
        <v>2000000</v>
      </c>
      <c r="H266" s="1198" t="s">
        <v>568</v>
      </c>
      <c r="I266" s="1198" t="s">
        <v>1352</v>
      </c>
      <c r="J266" s="1199">
        <f t="shared" si="8"/>
        <v>5.7833474053067672E-4</v>
      </c>
      <c r="K266" s="1199">
        <f t="shared" si="9"/>
        <v>0.96830022019846673</v>
      </c>
    </row>
    <row r="267" spans="1:11">
      <c r="A267" s="1198" t="s">
        <v>2042</v>
      </c>
      <c r="B267" s="1198" t="s">
        <v>183</v>
      </c>
      <c r="C267" s="1198" t="s">
        <v>1247</v>
      </c>
      <c r="D267" s="1198" t="s">
        <v>1215</v>
      </c>
      <c r="E267" s="1198" t="s">
        <v>184</v>
      </c>
      <c r="F267" s="1198" t="s">
        <v>23</v>
      </c>
      <c r="G267" s="1202">
        <v>2000000</v>
      </c>
      <c r="H267" s="1198" t="s">
        <v>1158</v>
      </c>
      <c r="I267" s="1198" t="s">
        <v>1325</v>
      </c>
      <c r="J267" s="1199">
        <f t="shared" si="8"/>
        <v>5.7833474053067672E-4</v>
      </c>
      <c r="K267" s="1199">
        <f t="shared" si="9"/>
        <v>0.96887855493899744</v>
      </c>
    </row>
    <row r="268" spans="1:11">
      <c r="A268" s="1198" t="s">
        <v>1255</v>
      </c>
      <c r="B268" s="1198" t="s">
        <v>2030</v>
      </c>
      <c r="C268" s="1198" t="s">
        <v>1256</v>
      </c>
      <c r="D268" s="1198" t="s">
        <v>2031</v>
      </c>
      <c r="E268" s="1198" t="s">
        <v>184</v>
      </c>
      <c r="F268" s="1198" t="s">
        <v>23</v>
      </c>
      <c r="G268" s="1202">
        <v>2000000</v>
      </c>
      <c r="H268" s="1198" t="s">
        <v>12</v>
      </c>
      <c r="I268" s="1198" t="s">
        <v>1347</v>
      </c>
      <c r="J268" s="1199">
        <f t="shared" si="8"/>
        <v>5.7833474053067672E-4</v>
      </c>
      <c r="K268" s="1199">
        <f t="shared" si="9"/>
        <v>0.96945688967952814</v>
      </c>
    </row>
    <row r="269" spans="1:11">
      <c r="A269" s="1198" t="s">
        <v>1604</v>
      </c>
      <c r="B269" s="1198" t="s">
        <v>185</v>
      </c>
      <c r="C269" s="1198" t="s">
        <v>1603</v>
      </c>
      <c r="D269" s="1198" t="s">
        <v>1602</v>
      </c>
      <c r="E269" s="1198" t="s">
        <v>184</v>
      </c>
      <c r="F269" s="1198" t="s">
        <v>23</v>
      </c>
      <c r="G269" s="1202">
        <v>2000000</v>
      </c>
      <c r="H269" s="1198" t="s">
        <v>1573</v>
      </c>
      <c r="I269" s="1198" t="s">
        <v>1601</v>
      </c>
      <c r="J269" s="1199">
        <f t="shared" si="8"/>
        <v>5.7833474053067672E-4</v>
      </c>
      <c r="K269" s="1199">
        <f t="shared" si="9"/>
        <v>0.97003522442005885</v>
      </c>
    </row>
    <row r="270" spans="1:11">
      <c r="A270" s="1198" t="s">
        <v>1802</v>
      </c>
      <c r="B270" s="1198" t="s">
        <v>185</v>
      </c>
      <c r="C270" s="1198" t="s">
        <v>1803</v>
      </c>
      <c r="D270" s="1198" t="s">
        <v>1801</v>
      </c>
      <c r="E270" s="1198" t="s">
        <v>194</v>
      </c>
      <c r="F270" s="1198" t="s">
        <v>22</v>
      </c>
      <c r="G270" s="1202">
        <v>2000000</v>
      </c>
      <c r="H270" s="1198" t="s">
        <v>1757</v>
      </c>
      <c r="I270" s="1198" t="s">
        <v>2032</v>
      </c>
      <c r="J270" s="1199">
        <f t="shared" si="8"/>
        <v>5.7833474053067672E-4</v>
      </c>
      <c r="K270" s="1199">
        <f t="shared" si="9"/>
        <v>0.97061355916058956</v>
      </c>
    </row>
    <row r="271" spans="1:11">
      <c r="A271" s="1198" t="s">
        <v>1947</v>
      </c>
      <c r="B271" s="1198" t="s">
        <v>185</v>
      </c>
      <c r="C271" s="1198" t="s">
        <v>1948</v>
      </c>
      <c r="D271" s="1198" t="s">
        <v>1901</v>
      </c>
      <c r="E271" s="1198" t="s">
        <v>194</v>
      </c>
      <c r="F271" s="1198" t="s">
        <v>22</v>
      </c>
      <c r="G271" s="1202">
        <v>2000000</v>
      </c>
      <c r="H271" s="1198" t="s">
        <v>1875</v>
      </c>
      <c r="I271" s="1198" t="s">
        <v>1525</v>
      </c>
      <c r="J271" s="1199">
        <f t="shared" si="8"/>
        <v>5.7833474053067672E-4</v>
      </c>
      <c r="K271" s="1199">
        <f t="shared" si="9"/>
        <v>0.97119189390112026</v>
      </c>
    </row>
    <row r="272" spans="1:11">
      <c r="A272" s="1198" t="s">
        <v>2116</v>
      </c>
      <c r="B272" s="1198" t="s">
        <v>189</v>
      </c>
      <c r="C272" s="1198" t="s">
        <v>2117</v>
      </c>
      <c r="D272" s="1198" t="s">
        <v>2118</v>
      </c>
      <c r="E272" s="1198" t="s">
        <v>184</v>
      </c>
      <c r="F272" s="1198" t="s">
        <v>23</v>
      </c>
      <c r="G272" s="1202">
        <v>2000000</v>
      </c>
      <c r="H272" s="1198" t="s">
        <v>2069</v>
      </c>
      <c r="I272" s="1198" t="s">
        <v>2119</v>
      </c>
      <c r="J272" s="1199">
        <f t="shared" si="8"/>
        <v>5.7833474053067672E-4</v>
      </c>
      <c r="K272" s="1199">
        <f t="shared" si="9"/>
        <v>0.97177022864165097</v>
      </c>
    </row>
    <row r="273" spans="1:11">
      <c r="A273" s="1198" t="s">
        <v>2157</v>
      </c>
      <c r="B273" s="1198" t="s">
        <v>186</v>
      </c>
      <c r="C273" s="1198" t="s">
        <v>2158</v>
      </c>
      <c r="D273" s="1198" t="s">
        <v>2031</v>
      </c>
      <c r="E273" s="1198" t="s">
        <v>184</v>
      </c>
      <c r="F273" s="1198" t="s">
        <v>23</v>
      </c>
      <c r="G273" s="1202">
        <v>2000000</v>
      </c>
      <c r="H273" s="1198" t="s">
        <v>2129</v>
      </c>
      <c r="I273" s="1198" t="s">
        <v>2159</v>
      </c>
      <c r="J273" s="1199">
        <f t="shared" si="8"/>
        <v>5.7833474053067672E-4</v>
      </c>
      <c r="K273" s="1199">
        <f t="shared" si="9"/>
        <v>0.97234856338218167</v>
      </c>
    </row>
    <row r="274" spans="1:11">
      <c r="A274" s="1198" t="s">
        <v>2398</v>
      </c>
      <c r="B274" s="1198" t="s">
        <v>183</v>
      </c>
      <c r="C274" s="1198" t="s">
        <v>2399</v>
      </c>
      <c r="D274" s="1198" t="s">
        <v>2400</v>
      </c>
      <c r="E274" s="1198" t="s">
        <v>184</v>
      </c>
      <c r="F274" s="1198" t="s">
        <v>23</v>
      </c>
      <c r="G274" s="1202">
        <v>2000000</v>
      </c>
      <c r="H274" s="1198" t="s">
        <v>2360</v>
      </c>
      <c r="I274" s="1198" t="s">
        <v>2401</v>
      </c>
      <c r="J274" s="1199">
        <f t="shared" si="8"/>
        <v>5.7833474053067672E-4</v>
      </c>
      <c r="K274" s="1199">
        <f t="shared" si="9"/>
        <v>0.97292689812271238</v>
      </c>
    </row>
    <row r="275" spans="1:11">
      <c r="A275" s="1198" t="s">
        <v>2395</v>
      </c>
      <c r="B275" s="1198" t="s">
        <v>1912</v>
      </c>
      <c r="C275" s="1198" t="s">
        <v>2396</v>
      </c>
      <c r="D275" s="1198" t="s">
        <v>1191</v>
      </c>
      <c r="E275" s="1198" t="s">
        <v>190</v>
      </c>
      <c r="F275" s="1198" t="s">
        <v>23</v>
      </c>
      <c r="G275" s="1202">
        <v>2000000</v>
      </c>
      <c r="H275" s="1198" t="s">
        <v>2365</v>
      </c>
      <c r="I275" s="1198" t="s">
        <v>2397</v>
      </c>
      <c r="J275" s="1199">
        <f t="shared" si="8"/>
        <v>5.7833474053067672E-4</v>
      </c>
      <c r="K275" s="1199">
        <f t="shared" si="9"/>
        <v>0.97350523286324309</v>
      </c>
    </row>
    <row r="276" spans="1:11">
      <c r="A276" s="1198" t="s">
        <v>2552</v>
      </c>
      <c r="B276" s="1198" t="s">
        <v>1912</v>
      </c>
      <c r="C276" s="1198" t="s">
        <v>2553</v>
      </c>
      <c r="D276" s="1198" t="s">
        <v>1191</v>
      </c>
      <c r="E276" s="1198" t="s">
        <v>190</v>
      </c>
      <c r="F276" s="1198" t="s">
        <v>23</v>
      </c>
      <c r="G276" s="1203">
        <v>2000000</v>
      </c>
      <c r="H276" s="1198" t="s">
        <v>2496</v>
      </c>
      <c r="I276" s="1198" t="s">
        <v>2554</v>
      </c>
      <c r="J276" s="1199">
        <f t="shared" si="8"/>
        <v>5.7833474053067672E-4</v>
      </c>
      <c r="K276" s="1199">
        <f t="shared" si="9"/>
        <v>0.97408356760377379</v>
      </c>
    </row>
    <row r="277" spans="1:11">
      <c r="A277" s="1198" t="s">
        <v>2691</v>
      </c>
      <c r="B277" s="1198" t="s">
        <v>189</v>
      </c>
      <c r="C277" s="1198" t="s">
        <v>2692</v>
      </c>
      <c r="D277" s="1198" t="s">
        <v>2690</v>
      </c>
      <c r="E277" s="1198" t="s">
        <v>184</v>
      </c>
      <c r="F277" s="1198" t="s">
        <v>23</v>
      </c>
      <c r="G277" s="1203">
        <v>2000000</v>
      </c>
      <c r="H277" s="1198" t="s">
        <v>2649</v>
      </c>
      <c r="I277" s="1198" t="s">
        <v>2681</v>
      </c>
      <c r="J277" s="1199">
        <f t="shared" si="8"/>
        <v>5.7833474053067672E-4</v>
      </c>
      <c r="K277" s="1199">
        <f t="shared" si="9"/>
        <v>0.9746619023443045</v>
      </c>
    </row>
    <row r="278" spans="1:11">
      <c r="A278" s="1198" t="s">
        <v>2671</v>
      </c>
      <c r="B278" s="1198" t="s">
        <v>1912</v>
      </c>
      <c r="C278" s="1198" t="s">
        <v>2672</v>
      </c>
      <c r="D278" s="1198" t="s">
        <v>1191</v>
      </c>
      <c r="E278" s="1198" t="s">
        <v>190</v>
      </c>
      <c r="F278" s="1198" t="s">
        <v>23</v>
      </c>
      <c r="G278" s="1203">
        <v>2000000</v>
      </c>
      <c r="H278" s="1198" t="s">
        <v>2652</v>
      </c>
      <c r="I278" s="1198" t="s">
        <v>2673</v>
      </c>
      <c r="J278" s="1199">
        <f t="shared" si="8"/>
        <v>5.7833474053067672E-4</v>
      </c>
      <c r="K278" s="1199">
        <f t="shared" si="9"/>
        <v>0.9752402370848352</v>
      </c>
    </row>
    <row r="279" spans="1:11">
      <c r="A279" s="1198" t="s">
        <v>2997</v>
      </c>
      <c r="B279" s="1198" t="s">
        <v>1912</v>
      </c>
      <c r="C279" s="1198" t="s">
        <v>2998</v>
      </c>
      <c r="D279" s="1198" t="s">
        <v>1191</v>
      </c>
      <c r="E279" s="1198" t="s">
        <v>190</v>
      </c>
      <c r="F279" s="1198" t="s">
        <v>23</v>
      </c>
      <c r="G279" s="1203">
        <v>2000000</v>
      </c>
      <c r="H279" s="1198" t="s">
        <v>1342</v>
      </c>
      <c r="I279" s="1198" t="s">
        <v>2999</v>
      </c>
      <c r="J279" s="1199">
        <f t="shared" si="8"/>
        <v>5.7833474053067672E-4</v>
      </c>
      <c r="K279" s="1199">
        <f t="shared" si="9"/>
        <v>0.97581857182536591</v>
      </c>
    </row>
    <row r="280" spans="1:11">
      <c r="A280" s="1198" t="s">
        <v>2395</v>
      </c>
      <c r="B280" s="1198" t="s">
        <v>1912</v>
      </c>
      <c r="C280" s="1198" t="s">
        <v>2396</v>
      </c>
      <c r="D280" s="1198" t="s">
        <v>1191</v>
      </c>
      <c r="E280" s="1198" t="s">
        <v>190</v>
      </c>
      <c r="F280" s="1198" t="s">
        <v>23</v>
      </c>
      <c r="G280" s="1203">
        <v>1863222</v>
      </c>
      <c r="H280" s="1198" t="s">
        <v>1474</v>
      </c>
      <c r="I280" s="1198" t="s">
        <v>2397</v>
      </c>
      <c r="J280" s="1199">
        <f t="shared" si="8"/>
        <v>5.3878300596052432E-4</v>
      </c>
      <c r="K280" s="1199">
        <f t="shared" si="9"/>
        <v>0.97635735483132646</v>
      </c>
    </row>
    <row r="281" spans="1:11">
      <c r="A281" s="1198" t="s">
        <v>1259</v>
      </c>
      <c r="B281" s="1198" t="s">
        <v>189</v>
      </c>
      <c r="C281" s="1198" t="s">
        <v>1260</v>
      </c>
      <c r="D281" s="1198" t="s">
        <v>1230</v>
      </c>
      <c r="E281" s="1198" t="s">
        <v>184</v>
      </c>
      <c r="F281" s="1198" t="s">
        <v>22</v>
      </c>
      <c r="G281" s="1202">
        <v>1750000</v>
      </c>
      <c r="H281" s="1198" t="s">
        <v>848</v>
      </c>
      <c r="I281" s="1198" t="s">
        <v>1344</v>
      </c>
      <c r="J281" s="1199">
        <f t="shared" si="8"/>
        <v>5.0604289796434216E-4</v>
      </c>
      <c r="K281" s="1199">
        <f t="shared" si="9"/>
        <v>0.97686339772929076</v>
      </c>
    </row>
    <row r="282" spans="1:11">
      <c r="A282" s="1198" t="s">
        <v>1261</v>
      </c>
      <c r="B282" s="1198" t="s">
        <v>189</v>
      </c>
      <c r="C282" s="1198" t="s">
        <v>1262</v>
      </c>
      <c r="D282" s="1198" t="s">
        <v>1230</v>
      </c>
      <c r="E282" s="1198" t="s">
        <v>184</v>
      </c>
      <c r="F282" s="1198" t="s">
        <v>22</v>
      </c>
      <c r="G282" s="1202">
        <v>1750000</v>
      </c>
      <c r="H282" s="1198" t="s">
        <v>848</v>
      </c>
      <c r="I282" s="1198" t="s">
        <v>1344</v>
      </c>
      <c r="J282" s="1199">
        <f t="shared" si="8"/>
        <v>5.0604289796434216E-4</v>
      </c>
      <c r="K282" s="1199">
        <f t="shared" si="9"/>
        <v>0.97736944062725506</v>
      </c>
    </row>
    <row r="283" spans="1:11">
      <c r="A283" s="1198" t="s">
        <v>2284</v>
      </c>
      <c r="B283" s="1198" t="s">
        <v>1912</v>
      </c>
      <c r="C283" s="1198" t="s">
        <v>2285</v>
      </c>
      <c r="D283" s="1198" t="s">
        <v>1191</v>
      </c>
      <c r="E283" s="1198" t="s">
        <v>190</v>
      </c>
      <c r="F283" s="1198" t="s">
        <v>23</v>
      </c>
      <c r="G283" s="1202">
        <v>1750000</v>
      </c>
      <c r="H283" s="1198" t="s">
        <v>2298</v>
      </c>
      <c r="I283" s="1198" t="s">
        <v>2286</v>
      </c>
      <c r="J283" s="1199">
        <f t="shared" si="8"/>
        <v>5.0604289796434216E-4</v>
      </c>
      <c r="K283" s="1199">
        <f t="shared" si="9"/>
        <v>0.97787548352521936</v>
      </c>
    </row>
    <row r="284" spans="1:11">
      <c r="A284" s="1198" t="s">
        <v>2519</v>
      </c>
      <c r="B284" s="1198" t="s">
        <v>1912</v>
      </c>
      <c r="C284" s="1198" t="s">
        <v>2520</v>
      </c>
      <c r="D284" s="1198" t="s">
        <v>1191</v>
      </c>
      <c r="E284" s="1198" t="s">
        <v>190</v>
      </c>
      <c r="F284" s="1198" t="s">
        <v>23</v>
      </c>
      <c r="G284" s="1203">
        <v>1619276</v>
      </c>
      <c r="H284" s="1198" t="s">
        <v>2577</v>
      </c>
      <c r="I284" s="1198" t="s">
        <v>2521</v>
      </c>
      <c r="J284" s="1199">
        <f t="shared" si="8"/>
        <v>4.6824178265377609E-4</v>
      </c>
      <c r="K284" s="1199">
        <f t="shared" si="9"/>
        <v>0.97834372530787317</v>
      </c>
    </row>
    <row r="285" spans="1:11">
      <c r="A285" s="1198" t="s">
        <v>2339</v>
      </c>
      <c r="B285" s="1198" t="s">
        <v>1912</v>
      </c>
      <c r="C285" s="1198" t="s">
        <v>2340</v>
      </c>
      <c r="D285" s="1198" t="s">
        <v>1191</v>
      </c>
      <c r="E285" s="1198" t="s">
        <v>190</v>
      </c>
      <c r="F285" s="1198" t="s">
        <v>23</v>
      </c>
      <c r="G285" s="1202">
        <v>1600000</v>
      </c>
      <c r="H285" s="1198" t="s">
        <v>2421</v>
      </c>
      <c r="I285" s="1198" t="s">
        <v>2341</v>
      </c>
      <c r="J285" s="1199">
        <f t="shared" si="8"/>
        <v>4.626677924245414E-4</v>
      </c>
      <c r="K285" s="1199">
        <f t="shared" si="9"/>
        <v>0.97880639310029771</v>
      </c>
    </row>
    <row r="286" spans="1:11">
      <c r="A286" s="1198" t="s">
        <v>2342</v>
      </c>
      <c r="B286" s="1198" t="s">
        <v>1912</v>
      </c>
      <c r="C286" s="1198" t="s">
        <v>2343</v>
      </c>
      <c r="D286" s="1198" t="s">
        <v>1191</v>
      </c>
      <c r="E286" s="1198" t="s">
        <v>190</v>
      </c>
      <c r="F286" s="1198" t="s">
        <v>23</v>
      </c>
      <c r="G286" s="1202">
        <v>1600000</v>
      </c>
      <c r="H286" s="1198" t="s">
        <v>2421</v>
      </c>
      <c r="I286" s="1198" t="s">
        <v>2344</v>
      </c>
      <c r="J286" s="1199">
        <f t="shared" si="8"/>
        <v>4.626677924245414E-4</v>
      </c>
      <c r="K286" s="1199">
        <f t="shared" si="9"/>
        <v>0.97926906089272225</v>
      </c>
    </row>
    <row r="287" spans="1:11">
      <c r="A287" s="1198" t="s">
        <v>3034</v>
      </c>
      <c r="B287" s="1198" t="s">
        <v>1912</v>
      </c>
      <c r="C287" s="1198" t="s">
        <v>3035</v>
      </c>
      <c r="D287" s="1198" t="s">
        <v>1191</v>
      </c>
      <c r="E287" s="1198" t="s">
        <v>190</v>
      </c>
      <c r="F287" s="1198" t="s">
        <v>23</v>
      </c>
      <c r="G287" s="1203">
        <v>1600000</v>
      </c>
      <c r="H287" s="1198" t="s">
        <v>2907</v>
      </c>
      <c r="I287" s="1198" t="s">
        <v>3036</v>
      </c>
      <c r="J287" s="1199">
        <f t="shared" si="8"/>
        <v>4.626677924245414E-4</v>
      </c>
      <c r="K287" s="1199">
        <f t="shared" si="9"/>
        <v>0.9797317286851468</v>
      </c>
    </row>
    <row r="288" spans="1:11">
      <c r="A288" s="1198" t="s">
        <v>3029</v>
      </c>
      <c r="B288" s="1198" t="s">
        <v>1912</v>
      </c>
      <c r="C288" s="1198" t="s">
        <v>3030</v>
      </c>
      <c r="D288" s="1198" t="s">
        <v>1191</v>
      </c>
      <c r="E288" s="1198" t="s">
        <v>190</v>
      </c>
      <c r="F288" s="1198" t="s">
        <v>23</v>
      </c>
      <c r="G288" s="1203">
        <v>1600000</v>
      </c>
      <c r="H288" s="1198" t="s">
        <v>1342</v>
      </c>
      <c r="I288" s="1198" t="s">
        <v>3031</v>
      </c>
      <c r="J288" s="1199">
        <f t="shared" si="8"/>
        <v>4.626677924245414E-4</v>
      </c>
      <c r="K288" s="1199">
        <f t="shared" si="9"/>
        <v>0.98019439647757134</v>
      </c>
    </row>
    <row r="289" spans="1:11">
      <c r="A289" s="1198" t="s">
        <v>1530</v>
      </c>
      <c r="B289" s="1198" t="s">
        <v>2030</v>
      </c>
      <c r="C289" s="1198" t="s">
        <v>1531</v>
      </c>
      <c r="D289" s="1198" t="s">
        <v>1532</v>
      </c>
      <c r="E289" s="1198" t="s">
        <v>184</v>
      </c>
      <c r="F289" s="1198" t="s">
        <v>22</v>
      </c>
      <c r="G289" s="1202">
        <v>1587205</v>
      </c>
      <c r="H289" s="1198" t="s">
        <v>1480</v>
      </c>
      <c r="I289" s="1198" t="s">
        <v>1360</v>
      </c>
      <c r="J289" s="1199">
        <f t="shared" si="8"/>
        <v>4.5896789592199638E-4</v>
      </c>
      <c r="K289" s="1199">
        <f t="shared" si="9"/>
        <v>0.98065336437349337</v>
      </c>
    </row>
    <row r="290" spans="1:11">
      <c r="A290" s="1198" t="s">
        <v>2519</v>
      </c>
      <c r="B290" s="1198" t="s">
        <v>1912</v>
      </c>
      <c r="C290" s="1198" t="s">
        <v>2520</v>
      </c>
      <c r="D290" s="1198" t="s">
        <v>1191</v>
      </c>
      <c r="E290" s="1198" t="s">
        <v>190</v>
      </c>
      <c r="F290" s="1198" t="s">
        <v>23</v>
      </c>
      <c r="G290" s="1203">
        <v>1532200</v>
      </c>
      <c r="H290" s="1198" t="s">
        <v>2555</v>
      </c>
      <c r="I290" s="1198" t="s">
        <v>2521</v>
      </c>
      <c r="J290" s="1199">
        <f t="shared" si="8"/>
        <v>4.4306224472055148E-4</v>
      </c>
      <c r="K290" s="1199">
        <f t="shared" si="9"/>
        <v>0.98109642661821395</v>
      </c>
    </row>
    <row r="291" spans="1:11">
      <c r="A291" s="1198" t="s">
        <v>1263</v>
      </c>
      <c r="B291" s="1198" t="s">
        <v>185</v>
      </c>
      <c r="C291" s="1198" t="s">
        <v>1264</v>
      </c>
      <c r="D291" s="1198" t="s">
        <v>1265</v>
      </c>
      <c r="E291" s="1198" t="s">
        <v>184</v>
      </c>
      <c r="F291" s="1198" t="s">
        <v>22</v>
      </c>
      <c r="G291" s="1202">
        <v>1500000</v>
      </c>
      <c r="H291" s="1198" t="s">
        <v>561</v>
      </c>
      <c r="I291" s="1198" t="s">
        <v>3040</v>
      </c>
      <c r="J291" s="1199">
        <f t="shared" si="8"/>
        <v>4.3375105539800754E-4</v>
      </c>
      <c r="K291" s="1199">
        <f t="shared" si="9"/>
        <v>0.98153017767361195</v>
      </c>
    </row>
    <row r="292" spans="1:11">
      <c r="A292" s="1198" t="s">
        <v>1266</v>
      </c>
      <c r="B292" s="1198" t="s">
        <v>189</v>
      </c>
      <c r="C292" s="1198" t="s">
        <v>1267</v>
      </c>
      <c r="D292" s="1198" t="s">
        <v>2029</v>
      </c>
      <c r="E292" s="1198" t="s">
        <v>184</v>
      </c>
      <c r="F292" s="1198" t="s">
        <v>23</v>
      </c>
      <c r="G292" s="1202">
        <v>1500000</v>
      </c>
      <c r="H292" s="1198" t="s">
        <v>537</v>
      </c>
      <c r="I292" s="1198" t="s">
        <v>1332</v>
      </c>
      <c r="J292" s="1199">
        <f t="shared" si="8"/>
        <v>4.3375105539800754E-4</v>
      </c>
      <c r="K292" s="1199">
        <f t="shared" si="9"/>
        <v>0.98196392872900995</v>
      </c>
    </row>
    <row r="293" spans="1:11">
      <c r="A293" s="1198" t="s">
        <v>1533</v>
      </c>
      <c r="B293" s="1198" t="s">
        <v>2030</v>
      </c>
      <c r="C293" s="1198" t="s">
        <v>1534</v>
      </c>
      <c r="D293" s="1198" t="s">
        <v>1532</v>
      </c>
      <c r="E293" s="1198" t="s">
        <v>184</v>
      </c>
      <c r="F293" s="1198" t="s">
        <v>22</v>
      </c>
      <c r="G293" s="1202">
        <v>1500000</v>
      </c>
      <c r="H293" s="1198" t="s">
        <v>1480</v>
      </c>
      <c r="I293" s="1198" t="s">
        <v>1360</v>
      </c>
      <c r="J293" s="1199">
        <f t="shared" si="8"/>
        <v>4.3375105539800754E-4</v>
      </c>
      <c r="K293" s="1199">
        <f t="shared" si="9"/>
        <v>0.98239767978440795</v>
      </c>
    </row>
    <row r="294" spans="1:11">
      <c r="A294" s="1198" t="s">
        <v>1599</v>
      </c>
      <c r="B294" s="1198" t="s">
        <v>185</v>
      </c>
      <c r="C294" s="1198" t="s">
        <v>1598</v>
      </c>
      <c r="D294" s="1198" t="s">
        <v>1597</v>
      </c>
      <c r="E294" s="1198" t="s">
        <v>194</v>
      </c>
      <c r="F294" s="1198" t="s">
        <v>22</v>
      </c>
      <c r="G294" s="1202">
        <v>1500000</v>
      </c>
      <c r="H294" s="1198" t="s">
        <v>1596</v>
      </c>
      <c r="I294" s="1198" t="s">
        <v>1525</v>
      </c>
      <c r="J294" s="1199">
        <f t="shared" si="8"/>
        <v>4.3375105539800754E-4</v>
      </c>
      <c r="K294" s="1199">
        <f t="shared" si="9"/>
        <v>0.98283143083980595</v>
      </c>
    </row>
    <row r="295" spans="1:11">
      <c r="A295" s="1198" t="s">
        <v>1748</v>
      </c>
      <c r="B295" s="1198" t="s">
        <v>185</v>
      </c>
      <c r="C295" s="1198" t="s">
        <v>1749</v>
      </c>
      <c r="D295" s="1198" t="s">
        <v>1597</v>
      </c>
      <c r="E295" s="1198" t="s">
        <v>194</v>
      </c>
      <c r="F295" s="1198" t="s">
        <v>22</v>
      </c>
      <c r="G295" s="1202">
        <v>1500000</v>
      </c>
      <c r="H295" s="1198" t="s">
        <v>1624</v>
      </c>
      <c r="I295" s="1198" t="s">
        <v>1525</v>
      </c>
      <c r="J295" s="1199">
        <f t="shared" si="8"/>
        <v>4.3375105539800754E-4</v>
      </c>
      <c r="K295" s="1199">
        <f t="shared" si="9"/>
        <v>0.98326518189520395</v>
      </c>
    </row>
    <row r="296" spans="1:11">
      <c r="A296" s="1198" t="s">
        <v>2448</v>
      </c>
      <c r="B296" s="1198" t="s">
        <v>186</v>
      </c>
      <c r="C296" s="1198" t="s">
        <v>2449</v>
      </c>
      <c r="D296" s="1198" t="s">
        <v>2450</v>
      </c>
      <c r="E296" s="1198" t="s">
        <v>184</v>
      </c>
      <c r="F296" s="1198" t="s">
        <v>22</v>
      </c>
      <c r="G296" s="1203">
        <v>1500000</v>
      </c>
      <c r="H296" s="1198" t="s">
        <v>2422</v>
      </c>
      <c r="I296" s="1198" t="s">
        <v>2451</v>
      </c>
      <c r="J296" s="1199">
        <f t="shared" si="8"/>
        <v>4.3375105539800754E-4</v>
      </c>
      <c r="K296" s="1199">
        <f t="shared" si="9"/>
        <v>0.98369893295060196</v>
      </c>
    </row>
    <row r="297" spans="1:11">
      <c r="A297" s="1198" t="s">
        <v>2452</v>
      </c>
      <c r="B297" s="1198" t="s">
        <v>186</v>
      </c>
      <c r="C297" s="1198" t="s">
        <v>2453</v>
      </c>
      <c r="D297" s="1198" t="s">
        <v>2450</v>
      </c>
      <c r="E297" s="1198" t="s">
        <v>184</v>
      </c>
      <c r="F297" s="1198" t="s">
        <v>22</v>
      </c>
      <c r="G297" s="1203">
        <v>1500000</v>
      </c>
      <c r="H297" s="1198" t="s">
        <v>2422</v>
      </c>
      <c r="I297" s="1198" t="s">
        <v>2451</v>
      </c>
      <c r="J297" s="1199">
        <f t="shared" si="8"/>
        <v>4.3375105539800754E-4</v>
      </c>
      <c r="K297" s="1199">
        <f t="shared" si="9"/>
        <v>0.98413268400599996</v>
      </c>
    </row>
    <row r="298" spans="1:11">
      <c r="A298" s="1198" t="s">
        <v>2339</v>
      </c>
      <c r="B298" s="1198" t="s">
        <v>1912</v>
      </c>
      <c r="C298" s="1198" t="s">
        <v>2340</v>
      </c>
      <c r="D298" s="1198" t="s">
        <v>1191</v>
      </c>
      <c r="E298" s="1198" t="s">
        <v>190</v>
      </c>
      <c r="F298" s="1198" t="s">
        <v>23</v>
      </c>
      <c r="G298" s="1202">
        <v>1464000</v>
      </c>
      <c r="H298" s="1198" t="s">
        <v>2365</v>
      </c>
      <c r="I298" s="1198" t="s">
        <v>2341</v>
      </c>
      <c r="J298" s="1199">
        <f t="shared" si="8"/>
        <v>4.2334103006845536E-4</v>
      </c>
      <c r="K298" s="1199">
        <f t="shared" si="9"/>
        <v>0.98455602503606843</v>
      </c>
    </row>
    <row r="299" spans="1:11">
      <c r="A299" s="1198" t="s">
        <v>2617</v>
      </c>
      <c r="B299" s="1198" t="s">
        <v>1912</v>
      </c>
      <c r="C299" s="1198" t="s">
        <v>2618</v>
      </c>
      <c r="D299" s="1198" t="s">
        <v>1191</v>
      </c>
      <c r="E299" s="1198" t="s">
        <v>190</v>
      </c>
      <c r="F299" s="1198" t="s">
        <v>23</v>
      </c>
      <c r="G299" s="1203">
        <v>1300000</v>
      </c>
      <c r="H299" s="1198" t="s">
        <v>2651</v>
      </c>
      <c r="I299" s="1198" t="s">
        <v>2619</v>
      </c>
      <c r="J299" s="1199">
        <f t="shared" si="8"/>
        <v>3.7591758134493988E-4</v>
      </c>
      <c r="K299" s="1199">
        <f t="shared" si="9"/>
        <v>0.98493194261741335</v>
      </c>
    </row>
    <row r="300" spans="1:11">
      <c r="A300" s="1198" t="s">
        <v>2522</v>
      </c>
      <c r="B300" s="1198" t="s">
        <v>1912</v>
      </c>
      <c r="C300" s="1198" t="s">
        <v>2523</v>
      </c>
      <c r="D300" s="1198" t="s">
        <v>1191</v>
      </c>
      <c r="E300" s="1198" t="s">
        <v>190</v>
      </c>
      <c r="F300" s="1198" t="s">
        <v>23</v>
      </c>
      <c r="G300" s="1203">
        <v>1238616</v>
      </c>
      <c r="H300" s="1198" t="s">
        <v>2580</v>
      </c>
      <c r="I300" s="1198" t="s">
        <v>2524</v>
      </c>
      <c r="J300" s="1199">
        <f t="shared" si="8"/>
        <v>3.5816733148857238E-4</v>
      </c>
      <c r="K300" s="1199">
        <f t="shared" si="9"/>
        <v>0.98529010994890187</v>
      </c>
    </row>
    <row r="301" spans="1:11">
      <c r="A301" s="1198" t="s">
        <v>2519</v>
      </c>
      <c r="B301" s="1198" t="s">
        <v>1912</v>
      </c>
      <c r="C301" s="1198" t="s">
        <v>2520</v>
      </c>
      <c r="D301" s="1198" t="s">
        <v>1191</v>
      </c>
      <c r="E301" s="1198" t="s">
        <v>190</v>
      </c>
      <c r="F301" s="1198" t="s">
        <v>23</v>
      </c>
      <c r="G301" s="1203">
        <v>1140528</v>
      </c>
      <c r="H301" s="1198" t="s">
        <v>2582</v>
      </c>
      <c r="I301" s="1198" t="s">
        <v>2521</v>
      </c>
      <c r="J301" s="1199">
        <f t="shared" si="8"/>
        <v>3.2980348247398583E-4</v>
      </c>
      <c r="K301" s="1199">
        <f t="shared" si="9"/>
        <v>0.98561991343137589</v>
      </c>
    </row>
    <row r="302" spans="1:11">
      <c r="A302" s="1198" t="s">
        <v>2671</v>
      </c>
      <c r="B302" s="1198" t="s">
        <v>1912</v>
      </c>
      <c r="C302" s="1198" t="s">
        <v>2672</v>
      </c>
      <c r="D302" s="1198" t="s">
        <v>1191</v>
      </c>
      <c r="E302" s="1198" t="s">
        <v>190</v>
      </c>
      <c r="F302" s="1198" t="s">
        <v>23</v>
      </c>
      <c r="G302" s="1203">
        <v>1100000</v>
      </c>
      <c r="H302" s="1198" t="s">
        <v>2651</v>
      </c>
      <c r="I302" s="1198" t="s">
        <v>2673</v>
      </c>
      <c r="J302" s="1199">
        <f t="shared" si="8"/>
        <v>3.1808410729187222E-4</v>
      </c>
      <c r="K302" s="1199">
        <f t="shared" si="9"/>
        <v>0.98593799753866773</v>
      </c>
    </row>
    <row r="303" spans="1:11">
      <c r="A303" s="1198" t="s">
        <v>2342</v>
      </c>
      <c r="B303" s="1198" t="s">
        <v>1912</v>
      </c>
      <c r="C303" s="1198" t="s">
        <v>2343</v>
      </c>
      <c r="D303" s="1198" t="s">
        <v>1191</v>
      </c>
      <c r="E303" s="1198" t="s">
        <v>190</v>
      </c>
      <c r="F303" s="1198" t="s">
        <v>23</v>
      </c>
      <c r="G303" s="1203">
        <v>1072965</v>
      </c>
      <c r="H303" s="1198" t="s">
        <v>2425</v>
      </c>
      <c r="I303" s="1198" t="s">
        <v>2344</v>
      </c>
      <c r="J303" s="1199">
        <f t="shared" si="8"/>
        <v>3.1026646743674877E-4</v>
      </c>
      <c r="K303" s="1199">
        <f t="shared" si="9"/>
        <v>0.98624826400610444</v>
      </c>
    </row>
    <row r="304" spans="1:11">
      <c r="A304" s="1198" t="s">
        <v>2342</v>
      </c>
      <c r="B304" s="1198" t="s">
        <v>1912</v>
      </c>
      <c r="C304" s="1198" t="s">
        <v>2343</v>
      </c>
      <c r="D304" s="1198" t="s">
        <v>1191</v>
      </c>
      <c r="E304" s="1198" t="s">
        <v>190</v>
      </c>
      <c r="F304" s="1198" t="s">
        <v>23</v>
      </c>
      <c r="G304" s="1202">
        <v>1071100</v>
      </c>
      <c r="H304" s="1198" t="s">
        <v>1323</v>
      </c>
      <c r="I304" s="1198" t="s">
        <v>2344</v>
      </c>
      <c r="J304" s="1199">
        <f t="shared" si="8"/>
        <v>3.0972717029120392E-4</v>
      </c>
      <c r="K304" s="1199">
        <f t="shared" si="9"/>
        <v>0.98655799117639564</v>
      </c>
    </row>
    <row r="305" spans="1:11">
      <c r="A305" s="1198" t="s">
        <v>2617</v>
      </c>
      <c r="B305" s="1198" t="s">
        <v>1912</v>
      </c>
      <c r="C305" s="1198" t="s">
        <v>2618</v>
      </c>
      <c r="D305" s="1198" t="s">
        <v>1191</v>
      </c>
      <c r="E305" s="1198" t="s">
        <v>190</v>
      </c>
      <c r="F305" s="1198" t="s">
        <v>23</v>
      </c>
      <c r="G305" s="1203">
        <v>1070000</v>
      </c>
      <c r="H305" s="1198" t="s">
        <v>2899</v>
      </c>
      <c r="I305" s="1198" t="s">
        <v>2619</v>
      </c>
      <c r="J305" s="1199">
        <f t="shared" si="8"/>
        <v>3.0940908618391208E-4</v>
      </c>
      <c r="K305" s="1199">
        <f t="shared" si="9"/>
        <v>0.98686740026257957</v>
      </c>
    </row>
    <row r="306" spans="1:11">
      <c r="A306" s="1198" t="s">
        <v>1268</v>
      </c>
      <c r="B306" s="1198" t="s">
        <v>189</v>
      </c>
      <c r="C306" s="1198" t="s">
        <v>1269</v>
      </c>
      <c r="D306" s="1198" t="s">
        <v>1270</v>
      </c>
      <c r="E306" s="1198" t="s">
        <v>184</v>
      </c>
      <c r="F306" s="1198" t="s">
        <v>23</v>
      </c>
      <c r="G306" s="1202">
        <v>1050000</v>
      </c>
      <c r="H306" s="1198" t="s">
        <v>575</v>
      </c>
      <c r="I306" s="1198" t="s">
        <v>1340</v>
      </c>
      <c r="J306" s="1199">
        <f t="shared" si="8"/>
        <v>3.0362573877860532E-4</v>
      </c>
      <c r="K306" s="1199">
        <f t="shared" si="9"/>
        <v>0.9871710260013582</v>
      </c>
    </row>
    <row r="307" spans="1:11">
      <c r="A307" s="1198" t="s">
        <v>2519</v>
      </c>
      <c r="B307" s="1198" t="s">
        <v>1912</v>
      </c>
      <c r="C307" s="1198" t="s">
        <v>2520</v>
      </c>
      <c r="D307" s="1198" t="s">
        <v>1191</v>
      </c>
      <c r="E307" s="1198" t="s">
        <v>190</v>
      </c>
      <c r="F307" s="1198" t="s">
        <v>23</v>
      </c>
      <c r="G307" s="1203">
        <v>1010000</v>
      </c>
      <c r="H307" s="1198" t="s">
        <v>2580</v>
      </c>
      <c r="I307" s="1198" t="s">
        <v>2521</v>
      </c>
      <c r="J307" s="1199">
        <f t="shared" si="8"/>
        <v>2.9205904396799174E-4</v>
      </c>
      <c r="K307" s="1199">
        <f t="shared" si="9"/>
        <v>0.98746308504532621</v>
      </c>
    </row>
    <row r="308" spans="1:11">
      <c r="A308" s="1198" t="s">
        <v>2519</v>
      </c>
      <c r="B308" s="1198" t="s">
        <v>1912</v>
      </c>
      <c r="C308" s="1198" t="s">
        <v>2520</v>
      </c>
      <c r="D308" s="1198" t="s">
        <v>1191</v>
      </c>
      <c r="E308" s="1198" t="s">
        <v>190</v>
      </c>
      <c r="F308" s="1198" t="s">
        <v>23</v>
      </c>
      <c r="G308" s="1203">
        <v>1003800</v>
      </c>
      <c r="H308" s="1198" t="s">
        <v>2556</v>
      </c>
      <c r="I308" s="1198" t="s">
        <v>2521</v>
      </c>
      <c r="J308" s="1199">
        <f t="shared" si="8"/>
        <v>2.9026620627234666E-4</v>
      </c>
      <c r="K308" s="1199">
        <f t="shared" si="9"/>
        <v>0.98775335125159858</v>
      </c>
    </row>
    <row r="309" spans="1:11">
      <c r="A309" s="1198" t="s">
        <v>1282</v>
      </c>
      <c r="B309" s="1198" t="s">
        <v>189</v>
      </c>
      <c r="C309" s="1198" t="s">
        <v>1283</v>
      </c>
      <c r="D309" s="1198" t="s">
        <v>2543</v>
      </c>
      <c r="E309" s="1198" t="s">
        <v>184</v>
      </c>
      <c r="F309" s="1198" t="s">
        <v>22</v>
      </c>
      <c r="G309" s="1202">
        <v>1000000</v>
      </c>
      <c r="H309" s="1198" t="s">
        <v>687</v>
      </c>
      <c r="I309" s="1198" t="s">
        <v>1335</v>
      </c>
      <c r="J309" s="1199">
        <f t="shared" si="8"/>
        <v>2.8916737026533836E-4</v>
      </c>
      <c r="K309" s="1199">
        <f t="shared" si="9"/>
        <v>0.98804251862186387</v>
      </c>
    </row>
    <row r="310" spans="1:11">
      <c r="A310" s="1198" t="s">
        <v>1280</v>
      </c>
      <c r="B310" s="1198" t="s">
        <v>186</v>
      </c>
      <c r="C310" s="1198" t="s">
        <v>1281</v>
      </c>
      <c r="D310" s="1198" t="s">
        <v>2028</v>
      </c>
      <c r="E310" s="1198" t="s">
        <v>184</v>
      </c>
      <c r="F310" s="1198" t="s">
        <v>22</v>
      </c>
      <c r="G310" s="1202">
        <v>1000000</v>
      </c>
      <c r="H310" s="1198" t="s">
        <v>673</v>
      </c>
      <c r="I310" s="1198" t="s">
        <v>1336</v>
      </c>
      <c r="J310" s="1199">
        <f t="shared" si="8"/>
        <v>2.8916737026533836E-4</v>
      </c>
      <c r="K310" s="1199">
        <f t="shared" si="9"/>
        <v>0.98833168599212917</v>
      </c>
    </row>
    <row r="311" spans="1:11">
      <c r="A311" s="1198" t="s">
        <v>1287</v>
      </c>
      <c r="B311" s="1198" t="s">
        <v>189</v>
      </c>
      <c r="C311" s="1198" t="s">
        <v>1288</v>
      </c>
      <c r="D311" s="1198" t="s">
        <v>2029</v>
      </c>
      <c r="E311" s="1198" t="s">
        <v>184</v>
      </c>
      <c r="F311" s="1198" t="s">
        <v>23</v>
      </c>
      <c r="G311" s="1202">
        <v>1000000</v>
      </c>
      <c r="H311" s="1198" t="s">
        <v>537</v>
      </c>
      <c r="I311" s="1198" t="s">
        <v>1332</v>
      </c>
      <c r="J311" s="1199">
        <f t="shared" si="8"/>
        <v>2.8916737026533836E-4</v>
      </c>
      <c r="K311" s="1199">
        <f t="shared" si="9"/>
        <v>0.98862085336239447</v>
      </c>
    </row>
    <row r="312" spans="1:11">
      <c r="A312" s="1198" t="s">
        <v>1289</v>
      </c>
      <c r="B312" s="1198" t="s">
        <v>189</v>
      </c>
      <c r="C312" s="1198" t="s">
        <v>1290</v>
      </c>
      <c r="D312" s="1198" t="s">
        <v>2029</v>
      </c>
      <c r="E312" s="1198" t="s">
        <v>184</v>
      </c>
      <c r="F312" s="1198" t="s">
        <v>23</v>
      </c>
      <c r="G312" s="1202">
        <v>1000000</v>
      </c>
      <c r="H312" s="1198" t="s">
        <v>472</v>
      </c>
      <c r="I312" s="1198" t="s">
        <v>1331</v>
      </c>
      <c r="J312" s="1199">
        <f t="shared" si="8"/>
        <v>2.8916737026533836E-4</v>
      </c>
      <c r="K312" s="1199">
        <f t="shared" si="9"/>
        <v>0.98891002073265977</v>
      </c>
    </row>
    <row r="313" spans="1:11">
      <c r="A313" s="1198" t="s">
        <v>1291</v>
      </c>
      <c r="B313" s="1198" t="s">
        <v>189</v>
      </c>
      <c r="C313" s="1198" t="s">
        <v>1292</v>
      </c>
      <c r="D313" s="1198" t="s">
        <v>2029</v>
      </c>
      <c r="E313" s="1198" t="s">
        <v>184</v>
      </c>
      <c r="F313" s="1198" t="s">
        <v>23</v>
      </c>
      <c r="G313" s="1202">
        <v>1000000</v>
      </c>
      <c r="H313" s="1198" t="s">
        <v>472</v>
      </c>
      <c r="I313" s="1198" t="s">
        <v>1331</v>
      </c>
      <c r="J313" s="1199">
        <f t="shared" si="8"/>
        <v>2.8916737026533836E-4</v>
      </c>
      <c r="K313" s="1199">
        <f t="shared" si="9"/>
        <v>0.98919918810292506</v>
      </c>
    </row>
    <row r="314" spans="1:11">
      <c r="A314" s="1198" t="s">
        <v>1271</v>
      </c>
      <c r="B314" s="1198" t="s">
        <v>183</v>
      </c>
      <c r="C314" s="1198" t="s">
        <v>1272</v>
      </c>
      <c r="D314" s="1198" t="s">
        <v>1215</v>
      </c>
      <c r="E314" s="1198" t="s">
        <v>184</v>
      </c>
      <c r="F314" s="1198" t="s">
        <v>23</v>
      </c>
      <c r="G314" s="1202">
        <v>1000000</v>
      </c>
      <c r="H314" s="1198" t="s">
        <v>1158</v>
      </c>
      <c r="I314" s="1198" t="s">
        <v>1325</v>
      </c>
      <c r="J314" s="1199">
        <f t="shared" si="8"/>
        <v>2.8916737026533836E-4</v>
      </c>
      <c r="K314" s="1199">
        <f t="shared" si="9"/>
        <v>0.98948835547319036</v>
      </c>
    </row>
    <row r="315" spans="1:11">
      <c r="A315" s="1198" t="s">
        <v>1273</v>
      </c>
      <c r="B315" s="1198" t="s">
        <v>183</v>
      </c>
      <c r="C315" s="1198" t="s">
        <v>1274</v>
      </c>
      <c r="D315" s="1198" t="s">
        <v>1215</v>
      </c>
      <c r="E315" s="1198" t="s">
        <v>184</v>
      </c>
      <c r="F315" s="1198" t="s">
        <v>23</v>
      </c>
      <c r="G315" s="1202">
        <v>1000000</v>
      </c>
      <c r="H315" s="1198" t="s">
        <v>1158</v>
      </c>
      <c r="I315" s="1198" t="s">
        <v>1325</v>
      </c>
      <c r="J315" s="1199">
        <f t="shared" si="8"/>
        <v>2.8916737026533836E-4</v>
      </c>
      <c r="K315" s="1199">
        <f t="shared" si="9"/>
        <v>0.98977752284345566</v>
      </c>
    </row>
    <row r="316" spans="1:11">
      <c r="A316" s="1198" t="s">
        <v>2043</v>
      </c>
      <c r="B316" s="1198" t="s">
        <v>183</v>
      </c>
      <c r="C316" s="1198" t="s">
        <v>1275</v>
      </c>
      <c r="D316" s="1198" t="s">
        <v>1215</v>
      </c>
      <c r="E316" s="1198" t="s">
        <v>184</v>
      </c>
      <c r="F316" s="1198" t="s">
        <v>23</v>
      </c>
      <c r="G316" s="1202">
        <v>1000000</v>
      </c>
      <c r="H316" s="1198" t="s">
        <v>1158</v>
      </c>
      <c r="I316" s="1198" t="s">
        <v>1325</v>
      </c>
      <c r="J316" s="1199">
        <f t="shared" si="8"/>
        <v>2.8916737026533836E-4</v>
      </c>
      <c r="K316" s="1199">
        <f t="shared" si="9"/>
        <v>0.99006669021372096</v>
      </c>
    </row>
    <row r="317" spans="1:11">
      <c r="A317" s="1198" t="s">
        <v>1284</v>
      </c>
      <c r="B317" s="1198" t="s">
        <v>183</v>
      </c>
      <c r="C317" s="1198" t="s">
        <v>1285</v>
      </c>
      <c r="D317" s="1198" t="s">
        <v>1286</v>
      </c>
      <c r="E317" s="1198" t="s">
        <v>184</v>
      </c>
      <c r="F317" s="1198" t="s">
        <v>23</v>
      </c>
      <c r="G317" s="1202">
        <v>1000000</v>
      </c>
      <c r="H317" s="1198" t="s">
        <v>1164</v>
      </c>
      <c r="I317" s="1198" t="s">
        <v>1333</v>
      </c>
      <c r="J317" s="1199">
        <f t="shared" si="8"/>
        <v>2.8916737026533836E-4</v>
      </c>
      <c r="K317" s="1199">
        <f t="shared" si="9"/>
        <v>0.99035585758398625</v>
      </c>
    </row>
    <row r="318" spans="1:11">
      <c r="A318" s="1198" t="s">
        <v>1276</v>
      </c>
      <c r="B318" s="1198" t="s">
        <v>189</v>
      </c>
      <c r="C318" s="1198" t="s">
        <v>1277</v>
      </c>
      <c r="D318" s="1198" t="s">
        <v>2033</v>
      </c>
      <c r="E318" s="1198" t="s">
        <v>184</v>
      </c>
      <c r="F318" s="1198" t="s">
        <v>23</v>
      </c>
      <c r="G318" s="1202">
        <v>1000000</v>
      </c>
      <c r="H318" s="1198" t="s">
        <v>1176</v>
      </c>
      <c r="I318" s="1198" t="s">
        <v>1339</v>
      </c>
      <c r="J318" s="1199">
        <f t="shared" si="8"/>
        <v>2.8916737026533836E-4</v>
      </c>
      <c r="K318" s="1199">
        <f t="shared" si="9"/>
        <v>0.99064502495425155</v>
      </c>
    </row>
    <row r="319" spans="1:11">
      <c r="A319" s="1198" t="s">
        <v>1278</v>
      </c>
      <c r="B319" s="1198" t="s">
        <v>186</v>
      </c>
      <c r="C319" s="1198" t="s">
        <v>1279</v>
      </c>
      <c r="D319" s="1198" t="s">
        <v>1230</v>
      </c>
      <c r="E319" s="1198" t="s">
        <v>184</v>
      </c>
      <c r="F319" s="1198" t="s">
        <v>22</v>
      </c>
      <c r="G319" s="1202">
        <v>1000000</v>
      </c>
      <c r="H319" s="1198" t="s">
        <v>1182</v>
      </c>
      <c r="I319" s="1198" t="s">
        <v>1337</v>
      </c>
      <c r="J319" s="1199">
        <f t="shared" si="8"/>
        <v>2.8916737026533836E-4</v>
      </c>
      <c r="K319" s="1199">
        <f t="shared" si="9"/>
        <v>0.99093419232451685</v>
      </c>
    </row>
    <row r="320" spans="1:11">
      <c r="A320" s="1198" t="s">
        <v>1595</v>
      </c>
      <c r="B320" s="1198" t="s">
        <v>183</v>
      </c>
      <c r="C320" s="1198" t="s">
        <v>1542</v>
      </c>
      <c r="D320" s="1198" t="s">
        <v>1543</v>
      </c>
      <c r="E320" s="1198" t="s">
        <v>184</v>
      </c>
      <c r="F320" s="1198" t="s">
        <v>22</v>
      </c>
      <c r="G320" s="1202">
        <v>1000000</v>
      </c>
      <c r="H320" s="1198" t="s">
        <v>1544</v>
      </c>
      <c r="I320" s="1198" t="s">
        <v>1545</v>
      </c>
      <c r="J320" s="1199">
        <f t="shared" si="8"/>
        <v>2.8916737026533836E-4</v>
      </c>
      <c r="K320" s="1199">
        <f t="shared" si="9"/>
        <v>0.99122335969478215</v>
      </c>
    </row>
    <row r="321" spans="1:11">
      <c r="A321" s="1198" t="s">
        <v>1907</v>
      </c>
      <c r="B321" s="1198" t="s">
        <v>185</v>
      </c>
      <c r="C321" s="1198" t="s">
        <v>1908</v>
      </c>
      <c r="D321" s="1198" t="s">
        <v>1909</v>
      </c>
      <c r="E321" s="1198" t="s">
        <v>184</v>
      </c>
      <c r="F321" s="1198" t="s">
        <v>22</v>
      </c>
      <c r="G321" s="1202">
        <v>1000000</v>
      </c>
      <c r="H321" s="1198" t="s">
        <v>1847</v>
      </c>
      <c r="I321" s="1198" t="s">
        <v>1910</v>
      </c>
      <c r="J321" s="1199">
        <f t="shared" si="8"/>
        <v>2.8916737026533836E-4</v>
      </c>
      <c r="K321" s="1199">
        <f t="shared" si="9"/>
        <v>0.99151252706504744</v>
      </c>
    </row>
    <row r="322" spans="1:11">
      <c r="A322" s="1198" t="s">
        <v>3041</v>
      </c>
      <c r="B322" s="1198" t="s">
        <v>189</v>
      </c>
      <c r="C322" s="1198" t="s">
        <v>3042</v>
      </c>
      <c r="D322" s="1198" t="s">
        <v>2381</v>
      </c>
      <c r="E322" s="1198" t="s">
        <v>184</v>
      </c>
      <c r="F322" s="1198" t="s">
        <v>22</v>
      </c>
      <c r="G322" s="1202">
        <v>1000000</v>
      </c>
      <c r="H322" s="1198" t="s">
        <v>1600</v>
      </c>
      <c r="I322" s="1198" t="s">
        <v>2382</v>
      </c>
      <c r="J322" s="1199">
        <f t="shared" si="8"/>
        <v>2.8916737026533836E-4</v>
      </c>
      <c r="K322" s="1199">
        <f t="shared" si="9"/>
        <v>0.99180169443531274</v>
      </c>
    </row>
    <row r="323" spans="1:11">
      <c r="A323" s="1198" t="s">
        <v>2522</v>
      </c>
      <c r="B323" s="1198" t="s">
        <v>1912</v>
      </c>
      <c r="C323" s="1198" t="s">
        <v>2523</v>
      </c>
      <c r="D323" s="1198" t="s">
        <v>1191</v>
      </c>
      <c r="E323" s="1198" t="s">
        <v>190</v>
      </c>
      <c r="F323" s="1198" t="s">
        <v>23</v>
      </c>
      <c r="G323" s="1203">
        <v>1000000</v>
      </c>
      <c r="H323" s="1198" t="s">
        <v>2578</v>
      </c>
      <c r="I323" s="1198" t="s">
        <v>2524</v>
      </c>
      <c r="J323" s="1199">
        <f t="shared" ref="J323:J386" si="10">G323/SUM(G:G)</f>
        <v>2.8916737026533836E-4</v>
      </c>
      <c r="K323" s="1199">
        <f t="shared" si="9"/>
        <v>0.99209086180557804</v>
      </c>
    </row>
    <row r="324" spans="1:11">
      <c r="A324" s="1198" t="s">
        <v>2617</v>
      </c>
      <c r="B324" s="1198" t="s">
        <v>1912</v>
      </c>
      <c r="C324" s="1198" t="s">
        <v>2618</v>
      </c>
      <c r="D324" s="1198" t="s">
        <v>1191</v>
      </c>
      <c r="E324" s="1198" t="s">
        <v>190</v>
      </c>
      <c r="F324" s="1198" t="s">
        <v>23</v>
      </c>
      <c r="G324" s="1203">
        <v>1000000</v>
      </c>
      <c r="H324" s="1198" t="s">
        <v>2644</v>
      </c>
      <c r="I324" s="1198" t="s">
        <v>2619</v>
      </c>
      <c r="J324" s="1199">
        <f t="shared" si="10"/>
        <v>2.8916737026533836E-4</v>
      </c>
      <c r="K324" s="1199">
        <f t="shared" ref="K324:K387" si="11">K323+J324</f>
        <v>0.99238002917584334</v>
      </c>
    </row>
    <row r="325" spans="1:11">
      <c r="A325" s="1198" t="s">
        <v>2671</v>
      </c>
      <c r="B325" s="1198" t="s">
        <v>1912</v>
      </c>
      <c r="C325" s="1198" t="s">
        <v>2672</v>
      </c>
      <c r="D325" s="1198" t="s">
        <v>1191</v>
      </c>
      <c r="E325" s="1198" t="s">
        <v>190</v>
      </c>
      <c r="F325" s="1198" t="s">
        <v>23</v>
      </c>
      <c r="G325" s="1203">
        <v>1000000</v>
      </c>
      <c r="H325" s="1198" t="s">
        <v>2645</v>
      </c>
      <c r="I325" s="1198" t="s">
        <v>2673</v>
      </c>
      <c r="J325" s="1199">
        <f t="shared" si="10"/>
        <v>2.8916737026533836E-4</v>
      </c>
      <c r="K325" s="1199">
        <f t="shared" si="11"/>
        <v>0.99266919654610863</v>
      </c>
    </row>
    <row r="326" spans="1:11">
      <c r="A326" s="1198" t="s">
        <v>2693</v>
      </c>
      <c r="B326" s="1198" t="s">
        <v>186</v>
      </c>
      <c r="C326" s="1198" t="s">
        <v>2694</v>
      </c>
      <c r="D326" s="1198" t="s">
        <v>2695</v>
      </c>
      <c r="E326" s="1198" t="s">
        <v>184</v>
      </c>
      <c r="F326" s="1198" t="s">
        <v>22</v>
      </c>
      <c r="G326" s="1203">
        <v>1000000</v>
      </c>
      <c r="H326" s="1198" t="s">
        <v>2638</v>
      </c>
      <c r="I326" s="1198" t="s">
        <v>2696</v>
      </c>
      <c r="J326" s="1199">
        <f t="shared" si="10"/>
        <v>2.8916737026533836E-4</v>
      </c>
      <c r="K326" s="1199">
        <f t="shared" si="11"/>
        <v>0.99295836391637393</v>
      </c>
    </row>
    <row r="327" spans="1:11">
      <c r="A327" s="1198" t="s">
        <v>2671</v>
      </c>
      <c r="B327" s="1198" t="s">
        <v>1912</v>
      </c>
      <c r="C327" s="1198" t="s">
        <v>2672</v>
      </c>
      <c r="D327" s="1198" t="s">
        <v>1191</v>
      </c>
      <c r="E327" s="1198" t="s">
        <v>190</v>
      </c>
      <c r="F327" s="1198" t="s">
        <v>23</v>
      </c>
      <c r="G327" s="1203">
        <v>1000000</v>
      </c>
      <c r="H327" s="1198" t="s">
        <v>1739</v>
      </c>
      <c r="I327" s="1198" t="s">
        <v>2673</v>
      </c>
      <c r="J327" s="1199">
        <f t="shared" si="10"/>
        <v>2.8916737026533836E-4</v>
      </c>
      <c r="K327" s="1199">
        <f t="shared" si="11"/>
        <v>0.99324753128663923</v>
      </c>
    </row>
    <row r="328" spans="1:11">
      <c r="A328" s="1198" t="s">
        <v>3029</v>
      </c>
      <c r="B328" s="1198" t="s">
        <v>1912</v>
      </c>
      <c r="C328" s="1198" t="s">
        <v>3030</v>
      </c>
      <c r="D328" s="1198" t="s">
        <v>1191</v>
      </c>
      <c r="E328" s="1198" t="s">
        <v>190</v>
      </c>
      <c r="F328" s="1198" t="s">
        <v>23</v>
      </c>
      <c r="G328" s="1203">
        <v>1000000</v>
      </c>
      <c r="H328" s="1198" t="s">
        <v>2905</v>
      </c>
      <c r="I328" s="1198" t="s">
        <v>3031</v>
      </c>
      <c r="J328" s="1199">
        <f t="shared" si="10"/>
        <v>2.8916737026533836E-4</v>
      </c>
      <c r="K328" s="1199">
        <f t="shared" si="11"/>
        <v>0.99353669865690453</v>
      </c>
    </row>
    <row r="329" spans="1:11">
      <c r="A329" s="1198" t="s">
        <v>2552</v>
      </c>
      <c r="B329" s="1198" t="s">
        <v>1912</v>
      </c>
      <c r="C329" s="1198" t="s">
        <v>2553</v>
      </c>
      <c r="D329" s="1198" t="s">
        <v>1191</v>
      </c>
      <c r="E329" s="1198" t="s">
        <v>190</v>
      </c>
      <c r="F329" s="1198" t="s">
        <v>23</v>
      </c>
      <c r="G329" s="1203">
        <v>941000</v>
      </c>
      <c r="H329" s="1198" t="s">
        <v>2572</v>
      </c>
      <c r="I329" s="1198" t="s">
        <v>2554</v>
      </c>
      <c r="J329" s="1199">
        <f t="shared" si="10"/>
        <v>2.721064954196834E-4</v>
      </c>
      <c r="K329" s="1199">
        <f t="shared" si="11"/>
        <v>0.99380880515232417</v>
      </c>
    </row>
    <row r="330" spans="1:11">
      <c r="A330" s="1198" t="s">
        <v>1293</v>
      </c>
      <c r="B330" s="1198" t="s">
        <v>189</v>
      </c>
      <c r="C330" s="1198" t="s">
        <v>1294</v>
      </c>
      <c r="D330" s="1198" t="s">
        <v>1295</v>
      </c>
      <c r="E330" s="1198" t="s">
        <v>184</v>
      </c>
      <c r="F330" s="1198" t="s">
        <v>23</v>
      </c>
      <c r="G330" s="1202">
        <v>920000</v>
      </c>
      <c r="H330" s="1198" t="s">
        <v>624</v>
      </c>
      <c r="I330" s="1198" t="s">
        <v>1330</v>
      </c>
      <c r="J330" s="1199">
        <f t="shared" si="10"/>
        <v>2.6603398064411132E-4</v>
      </c>
      <c r="K330" s="1199">
        <f t="shared" si="11"/>
        <v>0.99407483913296824</v>
      </c>
    </row>
    <row r="331" spans="1:11">
      <c r="A331" s="1198" t="s">
        <v>1296</v>
      </c>
      <c r="B331" s="1198" t="s">
        <v>189</v>
      </c>
      <c r="C331" s="1198" t="s">
        <v>1297</v>
      </c>
      <c r="D331" s="1198" t="s">
        <v>1298</v>
      </c>
      <c r="E331" s="1198" t="s">
        <v>184</v>
      </c>
      <c r="F331" s="1198" t="s">
        <v>22</v>
      </c>
      <c r="G331" s="1202">
        <v>850000</v>
      </c>
      <c r="H331" s="1198" t="s">
        <v>827</v>
      </c>
      <c r="I331" s="1198" t="s">
        <v>1329</v>
      </c>
      <c r="J331" s="1199">
        <f t="shared" si="10"/>
        <v>2.457922647255376E-4</v>
      </c>
      <c r="K331" s="1199">
        <f t="shared" si="11"/>
        <v>0.99432063139769378</v>
      </c>
    </row>
    <row r="332" spans="1:11">
      <c r="A332" s="1198" t="s">
        <v>2617</v>
      </c>
      <c r="B332" s="1198" t="s">
        <v>1912</v>
      </c>
      <c r="C332" s="1198" t="s">
        <v>2618</v>
      </c>
      <c r="D332" s="1198" t="s">
        <v>1191</v>
      </c>
      <c r="E332" s="1198" t="s">
        <v>190</v>
      </c>
      <c r="F332" s="1198" t="s">
        <v>23</v>
      </c>
      <c r="G332" s="1203">
        <v>780000</v>
      </c>
      <c r="H332" s="1198" t="s">
        <v>2654</v>
      </c>
      <c r="I332" s="1198" t="s">
        <v>2619</v>
      </c>
      <c r="J332" s="1199">
        <f t="shared" si="10"/>
        <v>2.2555054880696394E-4</v>
      </c>
      <c r="K332" s="1199">
        <f t="shared" si="11"/>
        <v>0.9945461819465008</v>
      </c>
    </row>
    <row r="333" spans="1:11">
      <c r="A333" s="1198" t="s">
        <v>2339</v>
      </c>
      <c r="B333" s="1198" t="s">
        <v>1912</v>
      </c>
      <c r="C333" s="1198" t="s">
        <v>2340</v>
      </c>
      <c r="D333" s="1198" t="s">
        <v>1191</v>
      </c>
      <c r="E333" s="1198" t="s">
        <v>190</v>
      </c>
      <c r="F333" s="1198" t="s">
        <v>23</v>
      </c>
      <c r="G333" s="1202">
        <v>750000</v>
      </c>
      <c r="H333" s="1198" t="s">
        <v>2412</v>
      </c>
      <c r="I333" s="1198" t="s">
        <v>2341</v>
      </c>
      <c r="J333" s="1199">
        <f t="shared" si="10"/>
        <v>2.1687552769900377E-4</v>
      </c>
      <c r="K333" s="1199">
        <f t="shared" si="11"/>
        <v>0.9947630574741998</v>
      </c>
    </row>
    <row r="334" spans="1:11">
      <c r="A334" s="1198" t="s">
        <v>2339</v>
      </c>
      <c r="B334" s="1198" t="s">
        <v>1912</v>
      </c>
      <c r="C334" s="1198" t="s">
        <v>2340</v>
      </c>
      <c r="D334" s="1198" t="s">
        <v>1191</v>
      </c>
      <c r="E334" s="1198" t="s">
        <v>190</v>
      </c>
      <c r="F334" s="1198" t="s">
        <v>23</v>
      </c>
      <c r="G334" s="1202">
        <v>748600</v>
      </c>
      <c r="H334" s="1198" t="s">
        <v>1323</v>
      </c>
      <c r="I334" s="1198" t="s">
        <v>2341</v>
      </c>
      <c r="J334" s="1199">
        <f t="shared" si="10"/>
        <v>2.1647069338063231E-4</v>
      </c>
      <c r="K334" s="1199">
        <f t="shared" si="11"/>
        <v>0.9949795281675804</v>
      </c>
    </row>
    <row r="335" spans="1:11">
      <c r="A335" s="1198" t="s">
        <v>2552</v>
      </c>
      <c r="B335" s="1198" t="s">
        <v>1912</v>
      </c>
      <c r="C335" s="1198" t="s">
        <v>2553</v>
      </c>
      <c r="D335" s="1198" t="s">
        <v>1191</v>
      </c>
      <c r="E335" s="1198" t="s">
        <v>190</v>
      </c>
      <c r="F335" s="1198" t="s">
        <v>23</v>
      </c>
      <c r="G335" s="1203">
        <v>700000</v>
      </c>
      <c r="H335" s="1198" t="s">
        <v>2575</v>
      </c>
      <c r="I335" s="1198" t="s">
        <v>2554</v>
      </c>
      <c r="J335" s="1199">
        <f t="shared" si="10"/>
        <v>2.0241715918573687E-4</v>
      </c>
      <c r="K335" s="1199">
        <f t="shared" si="11"/>
        <v>0.99518194532676618</v>
      </c>
    </row>
    <row r="336" spans="1:11">
      <c r="A336" s="1198" t="s">
        <v>2617</v>
      </c>
      <c r="B336" s="1198" t="s">
        <v>1912</v>
      </c>
      <c r="C336" s="1198" t="s">
        <v>2618</v>
      </c>
      <c r="D336" s="1198" t="s">
        <v>1191</v>
      </c>
      <c r="E336" s="1198" t="s">
        <v>190</v>
      </c>
      <c r="F336" s="1198" t="s">
        <v>23</v>
      </c>
      <c r="G336" s="1203">
        <v>700000</v>
      </c>
      <c r="H336" s="1198" t="s">
        <v>2645</v>
      </c>
      <c r="I336" s="1198" t="s">
        <v>2619</v>
      </c>
      <c r="J336" s="1199">
        <f t="shared" si="10"/>
        <v>2.0241715918573687E-4</v>
      </c>
      <c r="K336" s="1199">
        <f t="shared" si="11"/>
        <v>0.99538436248595197</v>
      </c>
    </row>
    <row r="337" spans="1:11">
      <c r="A337" s="1198" t="s">
        <v>2617</v>
      </c>
      <c r="B337" s="1198" t="s">
        <v>1912</v>
      </c>
      <c r="C337" s="1198" t="s">
        <v>2618</v>
      </c>
      <c r="D337" s="1198" t="s">
        <v>1191</v>
      </c>
      <c r="E337" s="1198" t="s">
        <v>190</v>
      </c>
      <c r="F337" s="1198" t="s">
        <v>23</v>
      </c>
      <c r="G337" s="1203">
        <v>650372</v>
      </c>
      <c r="H337" s="1198" t="s">
        <v>2567</v>
      </c>
      <c r="I337" s="1198" t="s">
        <v>2619</v>
      </c>
      <c r="J337" s="1199">
        <f t="shared" si="10"/>
        <v>1.8806636093420865E-4</v>
      </c>
      <c r="K337" s="1199">
        <f t="shared" si="11"/>
        <v>0.99557242884688613</v>
      </c>
    </row>
    <row r="338" spans="1:11">
      <c r="A338" s="1198" t="s">
        <v>2284</v>
      </c>
      <c r="B338" s="1198" t="s">
        <v>1912</v>
      </c>
      <c r="C338" s="1198" t="s">
        <v>2285</v>
      </c>
      <c r="D338" s="1198" t="s">
        <v>1191</v>
      </c>
      <c r="E338" s="1198" t="s">
        <v>190</v>
      </c>
      <c r="F338" s="1198" t="s">
        <v>23</v>
      </c>
      <c r="G338" s="1202">
        <v>640000</v>
      </c>
      <c r="H338" s="1198" t="s">
        <v>2297</v>
      </c>
      <c r="I338" s="1198" t="s">
        <v>2286</v>
      </c>
      <c r="J338" s="1199">
        <f t="shared" si="10"/>
        <v>1.8506711696981656E-4</v>
      </c>
      <c r="K338" s="1199">
        <f t="shared" si="11"/>
        <v>0.99575749596385599</v>
      </c>
    </row>
    <row r="339" spans="1:11">
      <c r="A339" s="1198" t="s">
        <v>3043</v>
      </c>
      <c r="B339" s="1198" t="s">
        <v>189</v>
      </c>
      <c r="C339" s="1198" t="s">
        <v>3044</v>
      </c>
      <c r="D339" s="1198" t="s">
        <v>3045</v>
      </c>
      <c r="E339" s="1198" t="s">
        <v>184</v>
      </c>
      <c r="F339" s="1198" t="s">
        <v>22</v>
      </c>
      <c r="G339" s="1203">
        <v>639554</v>
      </c>
      <c r="H339" s="1198" t="s">
        <v>2908</v>
      </c>
      <c r="I339" s="1198" t="s">
        <v>3046</v>
      </c>
      <c r="J339" s="1199">
        <f t="shared" si="10"/>
        <v>1.8493814832267822E-4</v>
      </c>
      <c r="K339" s="1199">
        <f t="shared" si="11"/>
        <v>0.99594243411217864</v>
      </c>
    </row>
    <row r="340" spans="1:11">
      <c r="A340" s="1198" t="s">
        <v>1300</v>
      </c>
      <c r="B340" s="1198" t="s">
        <v>189</v>
      </c>
      <c r="C340" s="1198" t="s">
        <v>1301</v>
      </c>
      <c r="D340" s="1198" t="s">
        <v>1302</v>
      </c>
      <c r="E340" s="1198" t="s">
        <v>184</v>
      </c>
      <c r="F340" s="1198" t="s">
        <v>23</v>
      </c>
      <c r="G340" s="1202">
        <v>600000</v>
      </c>
      <c r="H340" s="1198" t="s">
        <v>1177</v>
      </c>
      <c r="I340" s="1198" t="s">
        <v>1326</v>
      </c>
      <c r="J340" s="1199">
        <f t="shared" si="10"/>
        <v>1.7350042215920304E-4</v>
      </c>
      <c r="K340" s="1199">
        <f t="shared" si="11"/>
        <v>0.99611593453433789</v>
      </c>
    </row>
    <row r="341" spans="1:11">
      <c r="A341" s="1198" t="s">
        <v>2522</v>
      </c>
      <c r="B341" s="1198" t="s">
        <v>1912</v>
      </c>
      <c r="C341" s="1198" t="s">
        <v>2523</v>
      </c>
      <c r="D341" s="1198" t="s">
        <v>1191</v>
      </c>
      <c r="E341" s="1198" t="s">
        <v>190</v>
      </c>
      <c r="F341" s="1198" t="s">
        <v>23</v>
      </c>
      <c r="G341" s="1203">
        <v>600000</v>
      </c>
      <c r="H341" s="1198" t="s">
        <v>2573</v>
      </c>
      <c r="I341" s="1198" t="s">
        <v>2524</v>
      </c>
      <c r="J341" s="1199">
        <f t="shared" si="10"/>
        <v>1.7350042215920304E-4</v>
      </c>
      <c r="K341" s="1199">
        <f t="shared" si="11"/>
        <v>0.99628943495649713</v>
      </c>
    </row>
    <row r="342" spans="1:11">
      <c r="A342" s="1198" t="s">
        <v>2617</v>
      </c>
      <c r="B342" s="1198" t="s">
        <v>1912</v>
      </c>
      <c r="C342" s="1198" t="s">
        <v>2618</v>
      </c>
      <c r="D342" s="1198" t="s">
        <v>1191</v>
      </c>
      <c r="E342" s="1198" t="s">
        <v>190</v>
      </c>
      <c r="F342" s="1198" t="s">
        <v>23</v>
      </c>
      <c r="G342" s="1203">
        <v>540000</v>
      </c>
      <c r="H342" s="1198" t="s">
        <v>2638</v>
      </c>
      <c r="I342" s="1198" t="s">
        <v>2619</v>
      </c>
      <c r="J342" s="1199">
        <f t="shared" si="10"/>
        <v>1.5615037994328273E-4</v>
      </c>
      <c r="K342" s="1199">
        <f t="shared" si="11"/>
        <v>0.99644558533644045</v>
      </c>
    </row>
    <row r="343" spans="1:11">
      <c r="A343" s="1198" t="s">
        <v>2342</v>
      </c>
      <c r="B343" s="1198" t="s">
        <v>1912</v>
      </c>
      <c r="C343" s="1198" t="s">
        <v>2343</v>
      </c>
      <c r="D343" s="1198" t="s">
        <v>1191</v>
      </c>
      <c r="E343" s="1198" t="s">
        <v>190</v>
      </c>
      <c r="F343" s="1198" t="s">
        <v>23</v>
      </c>
      <c r="G343" s="1203">
        <v>502735</v>
      </c>
      <c r="H343" s="1198" t="s">
        <v>2518</v>
      </c>
      <c r="I343" s="1198" t="s">
        <v>2344</v>
      </c>
      <c r="J343" s="1199">
        <f t="shared" si="10"/>
        <v>1.4537455789034488E-4</v>
      </c>
      <c r="K343" s="1199">
        <f t="shared" si="11"/>
        <v>0.99659095989433077</v>
      </c>
    </row>
    <row r="344" spans="1:11">
      <c r="A344" s="1198" t="s">
        <v>1303</v>
      </c>
      <c r="B344" s="1198" t="s">
        <v>183</v>
      </c>
      <c r="C344" s="1198" t="s">
        <v>1304</v>
      </c>
      <c r="D344" s="1198" t="s">
        <v>1215</v>
      </c>
      <c r="E344" s="1198" t="s">
        <v>184</v>
      </c>
      <c r="F344" s="1198" t="s">
        <v>23</v>
      </c>
      <c r="G344" s="1202">
        <v>500000</v>
      </c>
      <c r="H344" s="1198" t="s">
        <v>1158</v>
      </c>
      <c r="I344" s="1198" t="s">
        <v>1325</v>
      </c>
      <c r="J344" s="1199">
        <f t="shared" si="10"/>
        <v>1.4458368513266918E-4</v>
      </c>
      <c r="K344" s="1199">
        <f t="shared" si="11"/>
        <v>0.99673554357946348</v>
      </c>
    </row>
    <row r="345" spans="1:11">
      <c r="A345" s="1198" t="s">
        <v>1305</v>
      </c>
      <c r="B345" s="1198" t="s">
        <v>183</v>
      </c>
      <c r="C345" s="1198" t="s">
        <v>1306</v>
      </c>
      <c r="D345" s="1198" t="s">
        <v>1215</v>
      </c>
      <c r="E345" s="1198" t="s">
        <v>184</v>
      </c>
      <c r="F345" s="1198" t="s">
        <v>23</v>
      </c>
      <c r="G345" s="1202">
        <v>500000</v>
      </c>
      <c r="H345" s="1198" t="s">
        <v>1158</v>
      </c>
      <c r="I345" s="1198" t="s">
        <v>1325</v>
      </c>
      <c r="J345" s="1199">
        <f t="shared" si="10"/>
        <v>1.4458368513266918E-4</v>
      </c>
      <c r="K345" s="1199">
        <f t="shared" si="11"/>
        <v>0.99688012726459618</v>
      </c>
    </row>
    <row r="346" spans="1:11">
      <c r="A346" s="1198" t="s">
        <v>2339</v>
      </c>
      <c r="B346" s="1198" t="s">
        <v>1912</v>
      </c>
      <c r="C346" s="1198" t="s">
        <v>2340</v>
      </c>
      <c r="D346" s="1198" t="s">
        <v>1191</v>
      </c>
      <c r="E346" s="1198" t="s">
        <v>190</v>
      </c>
      <c r="F346" s="1198" t="s">
        <v>23</v>
      </c>
      <c r="G346" s="1202">
        <v>500000</v>
      </c>
      <c r="H346" s="1198" t="s">
        <v>2417</v>
      </c>
      <c r="I346" s="1198" t="s">
        <v>2341</v>
      </c>
      <c r="J346" s="1199">
        <f t="shared" si="10"/>
        <v>1.4458368513266918E-4</v>
      </c>
      <c r="K346" s="1199">
        <f t="shared" si="11"/>
        <v>0.99702471094972889</v>
      </c>
    </row>
    <row r="347" spans="1:11">
      <c r="A347" s="1198" t="s">
        <v>2395</v>
      </c>
      <c r="B347" s="1198" t="s">
        <v>1912</v>
      </c>
      <c r="C347" s="1198" t="s">
        <v>2396</v>
      </c>
      <c r="D347" s="1198" t="s">
        <v>1191</v>
      </c>
      <c r="E347" s="1198" t="s">
        <v>190</v>
      </c>
      <c r="F347" s="1198" t="s">
        <v>23</v>
      </c>
      <c r="G347" s="1202">
        <v>500000</v>
      </c>
      <c r="H347" s="1198" t="s">
        <v>2421</v>
      </c>
      <c r="I347" s="1198" t="s">
        <v>2397</v>
      </c>
      <c r="J347" s="1199">
        <f t="shared" si="10"/>
        <v>1.4458368513266918E-4</v>
      </c>
      <c r="K347" s="1199">
        <f t="shared" si="11"/>
        <v>0.99716929463486159</v>
      </c>
    </row>
    <row r="348" spans="1:11">
      <c r="A348" s="1198" t="s">
        <v>2522</v>
      </c>
      <c r="B348" s="1198" t="s">
        <v>1912</v>
      </c>
      <c r="C348" s="1198" t="s">
        <v>2523</v>
      </c>
      <c r="D348" s="1198" t="s">
        <v>1191</v>
      </c>
      <c r="E348" s="1198" t="s">
        <v>190</v>
      </c>
      <c r="F348" s="1198" t="s">
        <v>23</v>
      </c>
      <c r="G348" s="1203">
        <v>500000</v>
      </c>
      <c r="H348" s="1198" t="s">
        <v>2577</v>
      </c>
      <c r="I348" s="1198" t="s">
        <v>2524</v>
      </c>
      <c r="J348" s="1199">
        <f t="shared" si="10"/>
        <v>1.4458368513266918E-4</v>
      </c>
      <c r="K348" s="1199">
        <f t="shared" si="11"/>
        <v>0.9973138783199943</v>
      </c>
    </row>
    <row r="349" spans="1:11">
      <c r="A349" s="1198" t="s">
        <v>2552</v>
      </c>
      <c r="B349" s="1198" t="s">
        <v>1912</v>
      </c>
      <c r="C349" s="1198" t="s">
        <v>2553</v>
      </c>
      <c r="D349" s="1198" t="s">
        <v>1191</v>
      </c>
      <c r="E349" s="1198" t="s">
        <v>190</v>
      </c>
      <c r="F349" s="1198" t="s">
        <v>23</v>
      </c>
      <c r="G349" s="1203">
        <v>500000</v>
      </c>
      <c r="H349" s="1198" t="s">
        <v>2577</v>
      </c>
      <c r="I349" s="1198" t="s">
        <v>2554</v>
      </c>
      <c r="J349" s="1199">
        <f t="shared" si="10"/>
        <v>1.4458368513266918E-4</v>
      </c>
      <c r="K349" s="1199">
        <f t="shared" si="11"/>
        <v>0.997458462005127</v>
      </c>
    </row>
    <row r="350" spans="1:11">
      <c r="A350" s="1198" t="s">
        <v>2519</v>
      </c>
      <c r="B350" s="1198" t="s">
        <v>1912</v>
      </c>
      <c r="C350" s="1198" t="s">
        <v>2520</v>
      </c>
      <c r="D350" s="1198" t="s">
        <v>1191</v>
      </c>
      <c r="E350" s="1198" t="s">
        <v>190</v>
      </c>
      <c r="F350" s="1198" t="s">
        <v>23</v>
      </c>
      <c r="G350" s="1203">
        <v>500000</v>
      </c>
      <c r="H350" s="1198" t="s">
        <v>2585</v>
      </c>
      <c r="I350" s="1198" t="s">
        <v>2521</v>
      </c>
      <c r="J350" s="1199">
        <f t="shared" si="10"/>
        <v>1.4458368513266918E-4</v>
      </c>
      <c r="K350" s="1199">
        <f t="shared" si="11"/>
        <v>0.9976030456902597</v>
      </c>
    </row>
    <row r="351" spans="1:11">
      <c r="A351" s="1198" t="s">
        <v>2552</v>
      </c>
      <c r="B351" s="1198" t="s">
        <v>1912</v>
      </c>
      <c r="C351" s="1198" t="s">
        <v>2553</v>
      </c>
      <c r="D351" s="1198" t="s">
        <v>1191</v>
      </c>
      <c r="E351" s="1198" t="s">
        <v>190</v>
      </c>
      <c r="F351" s="1198" t="s">
        <v>23</v>
      </c>
      <c r="G351" s="1203">
        <v>500000</v>
      </c>
      <c r="H351" s="1198" t="s">
        <v>2585</v>
      </c>
      <c r="I351" s="1198" t="s">
        <v>2554</v>
      </c>
      <c r="J351" s="1199">
        <f t="shared" si="10"/>
        <v>1.4458368513266918E-4</v>
      </c>
      <c r="K351" s="1199">
        <f t="shared" si="11"/>
        <v>0.99774762937539241</v>
      </c>
    </row>
    <row r="352" spans="1:11">
      <c r="A352" s="1198" t="s">
        <v>2617</v>
      </c>
      <c r="B352" s="1198" t="s">
        <v>1912</v>
      </c>
      <c r="C352" s="1198" t="s">
        <v>2618</v>
      </c>
      <c r="D352" s="1198" t="s">
        <v>1191</v>
      </c>
      <c r="E352" s="1198" t="s">
        <v>190</v>
      </c>
      <c r="F352" s="1198" t="s">
        <v>23</v>
      </c>
      <c r="G352" s="1203">
        <v>500000</v>
      </c>
      <c r="H352" s="1198" t="s">
        <v>2586</v>
      </c>
      <c r="I352" s="1198" t="s">
        <v>2619</v>
      </c>
      <c r="J352" s="1199">
        <f t="shared" si="10"/>
        <v>1.4458368513266918E-4</v>
      </c>
      <c r="K352" s="1199">
        <f t="shared" si="11"/>
        <v>0.99789221306052511</v>
      </c>
    </row>
    <row r="353" spans="1:11">
      <c r="A353" s="1198" t="s">
        <v>2671</v>
      </c>
      <c r="B353" s="1198" t="s">
        <v>1912</v>
      </c>
      <c r="C353" s="1198" t="s">
        <v>2672</v>
      </c>
      <c r="D353" s="1198" t="s">
        <v>1191</v>
      </c>
      <c r="E353" s="1198" t="s">
        <v>190</v>
      </c>
      <c r="F353" s="1198" t="s">
        <v>23</v>
      </c>
      <c r="G353" s="1203">
        <v>500000</v>
      </c>
      <c r="H353" s="1198" t="s">
        <v>2653</v>
      </c>
      <c r="I353" s="1198" t="s">
        <v>2673</v>
      </c>
      <c r="J353" s="1199">
        <f t="shared" si="10"/>
        <v>1.4458368513266918E-4</v>
      </c>
      <c r="K353" s="1199">
        <f t="shared" si="11"/>
        <v>0.99803679674565782</v>
      </c>
    </row>
    <row r="354" spans="1:11">
      <c r="A354" s="1198" t="s">
        <v>2697</v>
      </c>
      <c r="B354" s="1198" t="s">
        <v>187</v>
      </c>
      <c r="C354" s="1198" t="s">
        <v>2698</v>
      </c>
      <c r="D354" s="1198" t="s">
        <v>1299</v>
      </c>
      <c r="E354" s="1198" t="s">
        <v>184</v>
      </c>
      <c r="F354" s="1198" t="s">
        <v>169</v>
      </c>
      <c r="G354" s="1203">
        <v>500000</v>
      </c>
      <c r="H354" s="1198" t="s">
        <v>2638</v>
      </c>
      <c r="I354" s="1198" t="s">
        <v>2699</v>
      </c>
      <c r="J354" s="1199">
        <f t="shared" si="10"/>
        <v>1.4458368513266918E-4</v>
      </c>
      <c r="K354" s="1199">
        <f t="shared" si="11"/>
        <v>0.99818138043079052</v>
      </c>
    </row>
    <row r="355" spans="1:11">
      <c r="A355" s="1198" t="s">
        <v>3047</v>
      </c>
      <c r="B355" s="1198" t="s">
        <v>187</v>
      </c>
      <c r="C355" s="1198" t="s">
        <v>3048</v>
      </c>
      <c r="D355" s="1198" t="s">
        <v>1215</v>
      </c>
      <c r="E355" s="1198" t="s">
        <v>184</v>
      </c>
      <c r="F355" s="1198" t="s">
        <v>169</v>
      </c>
      <c r="G355" s="1203">
        <v>500000</v>
      </c>
      <c r="H355" s="1198" t="s">
        <v>2908</v>
      </c>
      <c r="I355" s="1198" t="s">
        <v>3021</v>
      </c>
      <c r="J355" s="1199">
        <f t="shared" si="10"/>
        <v>1.4458368513266918E-4</v>
      </c>
      <c r="K355" s="1199">
        <f t="shared" si="11"/>
        <v>0.99832596411592323</v>
      </c>
    </row>
    <row r="356" spans="1:11">
      <c r="A356" s="1198" t="s">
        <v>3049</v>
      </c>
      <c r="B356" s="1198" t="s">
        <v>187</v>
      </c>
      <c r="C356" s="1198" t="s">
        <v>3050</v>
      </c>
      <c r="D356" s="1198" t="s">
        <v>1215</v>
      </c>
      <c r="E356" s="1198" t="s">
        <v>184</v>
      </c>
      <c r="F356" s="1198" t="s">
        <v>169</v>
      </c>
      <c r="G356" s="1203">
        <v>500000</v>
      </c>
      <c r="H356" s="1198" t="s">
        <v>2910</v>
      </c>
      <c r="I356" s="1198" t="s">
        <v>2996</v>
      </c>
      <c r="J356" s="1199">
        <f t="shared" si="10"/>
        <v>1.4458368513266918E-4</v>
      </c>
      <c r="K356" s="1199">
        <f t="shared" si="11"/>
        <v>0.99847054780105593</v>
      </c>
    </row>
    <row r="357" spans="1:11">
      <c r="A357" s="1198" t="s">
        <v>2519</v>
      </c>
      <c r="B357" s="1198" t="s">
        <v>1912</v>
      </c>
      <c r="C357" s="1198" t="s">
        <v>2520</v>
      </c>
      <c r="D357" s="1198" t="s">
        <v>1191</v>
      </c>
      <c r="E357" s="1198" t="s">
        <v>190</v>
      </c>
      <c r="F357" s="1198" t="s">
        <v>23</v>
      </c>
      <c r="G357" s="1203">
        <v>447000</v>
      </c>
      <c r="H357" s="1198" t="s">
        <v>1474</v>
      </c>
      <c r="I357" s="1198" t="s">
        <v>2521</v>
      </c>
      <c r="J357" s="1199">
        <f t="shared" si="10"/>
        <v>1.2925781450860626E-4</v>
      </c>
      <c r="K357" s="1199">
        <f t="shared" si="11"/>
        <v>0.9985998056155645</v>
      </c>
    </row>
    <row r="358" spans="1:11">
      <c r="A358" s="1198" t="s">
        <v>2395</v>
      </c>
      <c r="B358" s="1198" t="s">
        <v>1912</v>
      </c>
      <c r="C358" s="1198" t="s">
        <v>2396</v>
      </c>
      <c r="D358" s="1198" t="s">
        <v>1191</v>
      </c>
      <c r="E358" s="1198" t="s">
        <v>190</v>
      </c>
      <c r="F358" s="1198" t="s">
        <v>23</v>
      </c>
      <c r="G358" s="1203">
        <v>400000</v>
      </c>
      <c r="H358" s="1198" t="s">
        <v>2425</v>
      </c>
      <c r="I358" s="1198" t="s">
        <v>2397</v>
      </c>
      <c r="J358" s="1199">
        <f t="shared" si="10"/>
        <v>1.1566694810613535E-4</v>
      </c>
      <c r="K358" s="1199">
        <f t="shared" si="11"/>
        <v>0.99871547256367066</v>
      </c>
    </row>
    <row r="359" spans="1:11">
      <c r="A359" s="1198" t="s">
        <v>2552</v>
      </c>
      <c r="B359" s="1198" t="s">
        <v>1912</v>
      </c>
      <c r="C359" s="1198" t="s">
        <v>2553</v>
      </c>
      <c r="D359" s="1198" t="s">
        <v>1191</v>
      </c>
      <c r="E359" s="1198" t="s">
        <v>190</v>
      </c>
      <c r="F359" s="1198" t="s">
        <v>23</v>
      </c>
      <c r="G359" s="1203">
        <v>336200</v>
      </c>
      <c r="H359" s="1198" t="s">
        <v>2588</v>
      </c>
      <c r="I359" s="1198" t="s">
        <v>2554</v>
      </c>
      <c r="J359" s="1199">
        <f t="shared" si="10"/>
        <v>9.7218069883206769E-5</v>
      </c>
      <c r="K359" s="1199">
        <f t="shared" si="11"/>
        <v>0.99881269063355382</v>
      </c>
    </row>
    <row r="360" spans="1:11">
      <c r="A360" s="1198" t="s">
        <v>2339</v>
      </c>
      <c r="B360" s="1198" t="s">
        <v>1912</v>
      </c>
      <c r="C360" s="1198" t="s">
        <v>2340</v>
      </c>
      <c r="D360" s="1198" t="s">
        <v>1191</v>
      </c>
      <c r="E360" s="1198" t="s">
        <v>190</v>
      </c>
      <c r="F360" s="1198" t="s">
        <v>23</v>
      </c>
      <c r="G360" s="1202">
        <v>313100</v>
      </c>
      <c r="H360" s="1198" t="s">
        <v>2369</v>
      </c>
      <c r="I360" s="1198" t="s">
        <v>2341</v>
      </c>
      <c r="J360" s="1199">
        <f t="shared" si="10"/>
        <v>9.053830363007744E-5</v>
      </c>
      <c r="K360" s="1199">
        <f t="shared" si="11"/>
        <v>0.99890322893718386</v>
      </c>
    </row>
    <row r="361" spans="1:11">
      <c r="A361" s="1198" t="s">
        <v>2617</v>
      </c>
      <c r="B361" s="1198" t="s">
        <v>1912</v>
      </c>
      <c r="C361" s="1198" t="s">
        <v>2618</v>
      </c>
      <c r="D361" s="1198" t="s">
        <v>1191</v>
      </c>
      <c r="E361" s="1198" t="s">
        <v>190</v>
      </c>
      <c r="F361" s="1198" t="s">
        <v>23</v>
      </c>
      <c r="G361" s="1203">
        <v>309500</v>
      </c>
      <c r="H361" s="1198" t="s">
        <v>2656</v>
      </c>
      <c r="I361" s="1198" t="s">
        <v>2619</v>
      </c>
      <c r="J361" s="1199">
        <f t="shared" si="10"/>
        <v>8.9497301097122225E-5</v>
      </c>
      <c r="K361" s="1199">
        <f t="shared" si="11"/>
        <v>0.99899272623828095</v>
      </c>
    </row>
    <row r="362" spans="1:11">
      <c r="A362" s="1198" t="s">
        <v>1307</v>
      </c>
      <c r="B362" s="1198" t="s">
        <v>189</v>
      </c>
      <c r="C362" s="1198" t="s">
        <v>1308</v>
      </c>
      <c r="D362" s="1198" t="s">
        <v>2034</v>
      </c>
      <c r="E362" s="1198" t="s">
        <v>184</v>
      </c>
      <c r="F362" s="1198" t="s">
        <v>23</v>
      </c>
      <c r="G362" s="1202">
        <v>300000</v>
      </c>
      <c r="H362" s="1198" t="s">
        <v>578</v>
      </c>
      <c r="I362" s="1198" t="s">
        <v>1320</v>
      </c>
      <c r="J362" s="1199">
        <f t="shared" si="10"/>
        <v>8.6750211079601519E-5</v>
      </c>
      <c r="K362" s="1199">
        <f t="shared" si="11"/>
        <v>0.99907947644936057</v>
      </c>
    </row>
    <row r="363" spans="1:11">
      <c r="A363" s="1198" t="s">
        <v>2339</v>
      </c>
      <c r="B363" s="1198" t="s">
        <v>1912</v>
      </c>
      <c r="C363" s="1198" t="s">
        <v>2340</v>
      </c>
      <c r="D363" s="1198" t="s">
        <v>1191</v>
      </c>
      <c r="E363" s="1198" t="s">
        <v>190</v>
      </c>
      <c r="F363" s="1198" t="s">
        <v>23</v>
      </c>
      <c r="G363" s="1203">
        <v>282561</v>
      </c>
      <c r="H363" s="1198" t="s">
        <v>1391</v>
      </c>
      <c r="I363" s="1198" t="s">
        <v>2341</v>
      </c>
      <c r="J363" s="1199">
        <f t="shared" si="10"/>
        <v>8.1707421309544281E-5</v>
      </c>
      <c r="K363" s="1199">
        <f t="shared" si="11"/>
        <v>0.9991611838706701</v>
      </c>
    </row>
    <row r="364" spans="1:11">
      <c r="A364" s="1198" t="s">
        <v>1309</v>
      </c>
      <c r="B364" s="1198" t="s">
        <v>185</v>
      </c>
      <c r="C364" s="1198" t="s">
        <v>1310</v>
      </c>
      <c r="D364" s="1198" t="s">
        <v>1311</v>
      </c>
      <c r="E364" s="1198" t="s">
        <v>184</v>
      </c>
      <c r="F364" s="1198" t="s">
        <v>23</v>
      </c>
      <c r="G364" s="1202">
        <v>240000</v>
      </c>
      <c r="H364" s="1198" t="s">
        <v>697</v>
      </c>
      <c r="I364" s="1198" t="s">
        <v>1318</v>
      </c>
      <c r="J364" s="1199">
        <f t="shared" si="10"/>
        <v>6.940016886368121E-5</v>
      </c>
      <c r="K364" s="1199">
        <f t="shared" si="11"/>
        <v>0.9992305840395338</v>
      </c>
    </row>
    <row r="365" spans="1:11">
      <c r="A365" s="1198" t="s">
        <v>2552</v>
      </c>
      <c r="B365" s="1198" t="s">
        <v>1912</v>
      </c>
      <c r="C365" s="1198" t="s">
        <v>2553</v>
      </c>
      <c r="D365" s="1198" t="s">
        <v>1191</v>
      </c>
      <c r="E365" s="1198" t="s">
        <v>190</v>
      </c>
      <c r="F365" s="1198" t="s">
        <v>23</v>
      </c>
      <c r="G365" s="1203">
        <v>220400</v>
      </c>
      <c r="H365" s="1198" t="s">
        <v>1338</v>
      </c>
      <c r="I365" s="1198" t="s">
        <v>2554</v>
      </c>
      <c r="J365" s="1199">
        <f t="shared" si="10"/>
        <v>6.3732488406480575E-5</v>
      </c>
      <c r="K365" s="1199">
        <f t="shared" si="11"/>
        <v>0.99929431652794032</v>
      </c>
    </row>
    <row r="366" spans="1:11">
      <c r="A366" s="1198" t="s">
        <v>2519</v>
      </c>
      <c r="B366" s="1198" t="s">
        <v>1912</v>
      </c>
      <c r="C366" s="1198" t="s">
        <v>2520</v>
      </c>
      <c r="D366" s="1198" t="s">
        <v>1191</v>
      </c>
      <c r="E366" s="1198" t="s">
        <v>190</v>
      </c>
      <c r="F366" s="1198" t="s">
        <v>23</v>
      </c>
      <c r="G366" s="1203">
        <v>212600</v>
      </c>
      <c r="H366" s="1198" t="s">
        <v>1386</v>
      </c>
      <c r="I366" s="1198" t="s">
        <v>2521</v>
      </c>
      <c r="J366" s="1199">
        <f t="shared" si="10"/>
        <v>6.1476982918410935E-5</v>
      </c>
      <c r="K366" s="1199">
        <f t="shared" si="11"/>
        <v>0.99935579351085868</v>
      </c>
    </row>
    <row r="367" spans="1:11">
      <c r="A367" s="1198" t="s">
        <v>1312</v>
      </c>
      <c r="B367" s="1198" t="s">
        <v>185</v>
      </c>
      <c r="C367" s="1198" t="s">
        <v>1313</v>
      </c>
      <c r="D367" s="1198" t="s">
        <v>1314</v>
      </c>
      <c r="E367" s="1198" t="s">
        <v>184</v>
      </c>
      <c r="F367" s="1198" t="s">
        <v>23</v>
      </c>
      <c r="G367" s="1202">
        <v>200000</v>
      </c>
      <c r="H367" s="1198" t="s">
        <v>543</v>
      </c>
      <c r="I367" s="1198" t="s">
        <v>1317</v>
      </c>
      <c r="J367" s="1199">
        <f t="shared" si="10"/>
        <v>5.7833474053067675E-5</v>
      </c>
      <c r="K367" s="1199">
        <f t="shared" si="11"/>
        <v>0.99941362698491176</v>
      </c>
    </row>
    <row r="368" spans="1:11">
      <c r="A368" s="1198" t="s">
        <v>2552</v>
      </c>
      <c r="B368" s="1198" t="s">
        <v>1912</v>
      </c>
      <c r="C368" s="1198" t="s">
        <v>2553</v>
      </c>
      <c r="D368" s="1198" t="s">
        <v>1191</v>
      </c>
      <c r="E368" s="1198" t="s">
        <v>190</v>
      </c>
      <c r="F368" s="1198" t="s">
        <v>23</v>
      </c>
      <c r="G368" s="1203">
        <v>200000</v>
      </c>
      <c r="H368" s="1198" t="s">
        <v>2555</v>
      </c>
      <c r="I368" s="1198" t="s">
        <v>2554</v>
      </c>
      <c r="J368" s="1199">
        <f t="shared" si="10"/>
        <v>5.7833474053067675E-5</v>
      </c>
      <c r="K368" s="1199">
        <f t="shared" si="11"/>
        <v>0.99947146045896484</v>
      </c>
    </row>
    <row r="369" spans="1:11">
      <c r="A369" s="1198" t="s">
        <v>2552</v>
      </c>
      <c r="B369" s="1198" t="s">
        <v>1912</v>
      </c>
      <c r="C369" s="1198" t="s">
        <v>2553</v>
      </c>
      <c r="D369" s="1198" t="s">
        <v>1191</v>
      </c>
      <c r="E369" s="1198" t="s">
        <v>190</v>
      </c>
      <c r="F369" s="1198" t="s">
        <v>23</v>
      </c>
      <c r="G369" s="1203">
        <v>200000</v>
      </c>
      <c r="H369" s="1198" t="s">
        <v>2578</v>
      </c>
      <c r="I369" s="1198" t="s">
        <v>2554</v>
      </c>
      <c r="J369" s="1199">
        <f t="shared" si="10"/>
        <v>5.7833474053067675E-5</v>
      </c>
      <c r="K369" s="1199">
        <f t="shared" si="11"/>
        <v>0.99952929393301793</v>
      </c>
    </row>
    <row r="370" spans="1:11">
      <c r="A370" s="1198" t="s">
        <v>2671</v>
      </c>
      <c r="B370" s="1198" t="s">
        <v>1912</v>
      </c>
      <c r="C370" s="1198" t="s">
        <v>2672</v>
      </c>
      <c r="D370" s="1198" t="s">
        <v>1191</v>
      </c>
      <c r="E370" s="1198" t="s">
        <v>190</v>
      </c>
      <c r="F370" s="1198" t="s">
        <v>23</v>
      </c>
      <c r="G370" s="1203">
        <v>200000</v>
      </c>
      <c r="H370" s="1198" t="s">
        <v>2655</v>
      </c>
      <c r="I370" s="1198" t="s">
        <v>2673</v>
      </c>
      <c r="J370" s="1199">
        <f t="shared" si="10"/>
        <v>5.7833474053067675E-5</v>
      </c>
      <c r="K370" s="1199">
        <f t="shared" si="11"/>
        <v>0.99958712740707101</v>
      </c>
    </row>
    <row r="371" spans="1:11">
      <c r="A371" s="1198" t="s">
        <v>2522</v>
      </c>
      <c r="B371" s="1198" t="s">
        <v>1912</v>
      </c>
      <c r="C371" s="1198" t="s">
        <v>2523</v>
      </c>
      <c r="D371" s="1198" t="s">
        <v>1191</v>
      </c>
      <c r="E371" s="1198" t="s">
        <v>190</v>
      </c>
      <c r="F371" s="1198" t="s">
        <v>23</v>
      </c>
      <c r="G371" s="1203">
        <v>160000</v>
      </c>
      <c r="H371" s="1198" t="s">
        <v>2575</v>
      </c>
      <c r="I371" s="1198" t="s">
        <v>2524</v>
      </c>
      <c r="J371" s="1199">
        <f t="shared" si="10"/>
        <v>4.626677924245414E-5</v>
      </c>
      <c r="K371" s="1199">
        <f t="shared" si="11"/>
        <v>0.99963339418631347</v>
      </c>
    </row>
    <row r="372" spans="1:11">
      <c r="A372" s="1198" t="s">
        <v>2552</v>
      </c>
      <c r="B372" s="1198" t="s">
        <v>1912</v>
      </c>
      <c r="C372" s="1198" t="s">
        <v>2553</v>
      </c>
      <c r="D372" s="1198" t="s">
        <v>1191</v>
      </c>
      <c r="E372" s="1198" t="s">
        <v>190</v>
      </c>
      <c r="F372" s="1198" t="s">
        <v>23</v>
      </c>
      <c r="G372" s="1203">
        <v>150000</v>
      </c>
      <c r="H372" s="1198" t="s">
        <v>2576</v>
      </c>
      <c r="I372" s="1198" t="s">
        <v>2554</v>
      </c>
      <c r="J372" s="1199">
        <f t="shared" si="10"/>
        <v>4.3375105539800759E-5</v>
      </c>
      <c r="K372" s="1199">
        <f t="shared" si="11"/>
        <v>0.99967676929185323</v>
      </c>
    </row>
    <row r="373" spans="1:11">
      <c r="A373" s="1198" t="s">
        <v>2552</v>
      </c>
      <c r="B373" s="1198" t="s">
        <v>1912</v>
      </c>
      <c r="C373" s="1198" t="s">
        <v>2553</v>
      </c>
      <c r="D373" s="1198" t="s">
        <v>1191</v>
      </c>
      <c r="E373" s="1198" t="s">
        <v>190</v>
      </c>
      <c r="F373" s="1198" t="s">
        <v>23</v>
      </c>
      <c r="G373" s="1203">
        <v>150000</v>
      </c>
      <c r="H373" s="1198" t="s">
        <v>2587</v>
      </c>
      <c r="I373" s="1198" t="s">
        <v>2554</v>
      </c>
      <c r="J373" s="1199">
        <f t="shared" si="10"/>
        <v>4.3375105539800759E-5</v>
      </c>
      <c r="K373" s="1199">
        <f t="shared" si="11"/>
        <v>0.99972014439739298</v>
      </c>
    </row>
    <row r="374" spans="1:11">
      <c r="A374" s="1198" t="s">
        <v>2342</v>
      </c>
      <c r="B374" s="1198" t="s">
        <v>1912</v>
      </c>
      <c r="C374" s="1198" t="s">
        <v>2343</v>
      </c>
      <c r="D374" s="1198" t="s">
        <v>1191</v>
      </c>
      <c r="E374" s="1198" t="s">
        <v>190</v>
      </c>
      <c r="F374" s="1198" t="s">
        <v>23</v>
      </c>
      <c r="G374" s="1203">
        <v>115400</v>
      </c>
      <c r="H374" s="1198" t="s">
        <v>2557</v>
      </c>
      <c r="I374" s="1198" t="s">
        <v>2344</v>
      </c>
      <c r="J374" s="1199">
        <f t="shared" si="10"/>
        <v>3.3369914528620047E-5</v>
      </c>
      <c r="K374" s="1199">
        <f t="shared" si="11"/>
        <v>0.99975351431192161</v>
      </c>
    </row>
    <row r="375" spans="1:11">
      <c r="A375" s="1198" t="s">
        <v>2342</v>
      </c>
      <c r="B375" s="1198" t="s">
        <v>1912</v>
      </c>
      <c r="C375" s="1198" t="s">
        <v>2343</v>
      </c>
      <c r="D375" s="1198" t="s">
        <v>1191</v>
      </c>
      <c r="E375" s="1198" t="s">
        <v>190</v>
      </c>
      <c r="F375" s="1198" t="s">
        <v>23</v>
      </c>
      <c r="G375" s="1202">
        <v>108900</v>
      </c>
      <c r="H375" s="1198" t="s">
        <v>2369</v>
      </c>
      <c r="I375" s="1198" t="s">
        <v>2344</v>
      </c>
      <c r="J375" s="1199">
        <f t="shared" si="10"/>
        <v>3.1490326621895347E-5</v>
      </c>
      <c r="K375" s="1199">
        <f t="shared" si="11"/>
        <v>0.99978500463854347</v>
      </c>
    </row>
    <row r="376" spans="1:11">
      <c r="A376" s="1198" t="s">
        <v>2552</v>
      </c>
      <c r="B376" s="1198" t="s">
        <v>1912</v>
      </c>
      <c r="C376" s="1198" t="s">
        <v>2553</v>
      </c>
      <c r="D376" s="1198" t="s">
        <v>1191</v>
      </c>
      <c r="E376" s="1198" t="s">
        <v>190</v>
      </c>
      <c r="F376" s="1198" t="s">
        <v>23</v>
      </c>
      <c r="G376" s="1203">
        <v>108000</v>
      </c>
      <c r="H376" s="1198" t="s">
        <v>2649</v>
      </c>
      <c r="I376" s="1198" t="s">
        <v>2554</v>
      </c>
      <c r="J376" s="1199">
        <f t="shared" si="10"/>
        <v>3.1230075988656547E-5</v>
      </c>
      <c r="K376" s="1199">
        <f t="shared" si="11"/>
        <v>0.99981623471453218</v>
      </c>
    </row>
    <row r="377" spans="1:11">
      <c r="A377" s="1198" t="s">
        <v>2552</v>
      </c>
      <c r="B377" s="1198" t="s">
        <v>1912</v>
      </c>
      <c r="C377" s="1198" t="s">
        <v>2553</v>
      </c>
      <c r="D377" s="1198" t="s">
        <v>1191</v>
      </c>
      <c r="E377" s="1198" t="s">
        <v>190</v>
      </c>
      <c r="F377" s="1198" t="s">
        <v>23</v>
      </c>
      <c r="G377" s="1203">
        <v>100000</v>
      </c>
      <c r="H377" s="1198" t="s">
        <v>2567</v>
      </c>
      <c r="I377" s="1198" t="s">
        <v>2554</v>
      </c>
      <c r="J377" s="1199">
        <f t="shared" si="10"/>
        <v>2.8916737026533837E-5</v>
      </c>
      <c r="K377" s="1199">
        <f t="shared" si="11"/>
        <v>0.99984515145155872</v>
      </c>
    </row>
    <row r="378" spans="1:11">
      <c r="A378" s="1198" t="s">
        <v>2671</v>
      </c>
      <c r="B378" s="1198" t="s">
        <v>1912</v>
      </c>
      <c r="C378" s="1198" t="s">
        <v>2672</v>
      </c>
      <c r="D378" s="1198" t="s">
        <v>1191</v>
      </c>
      <c r="E378" s="1198" t="s">
        <v>190</v>
      </c>
      <c r="F378" s="1198" t="s">
        <v>23</v>
      </c>
      <c r="G378" s="1203">
        <v>85077</v>
      </c>
      <c r="H378" s="1198" t="s">
        <v>1747</v>
      </c>
      <c r="I378" s="1198" t="s">
        <v>2673</v>
      </c>
      <c r="J378" s="1199">
        <f t="shared" si="10"/>
        <v>2.4601492360064192E-5</v>
      </c>
      <c r="K378" s="1199">
        <f t="shared" si="11"/>
        <v>0.99986975294391878</v>
      </c>
    </row>
    <row r="379" spans="1:11">
      <c r="A379" s="1198" t="s">
        <v>2342</v>
      </c>
      <c r="B379" s="1198" t="s">
        <v>1912</v>
      </c>
      <c r="C379" s="1198" t="s">
        <v>2343</v>
      </c>
      <c r="D379" s="1198" t="s">
        <v>1191</v>
      </c>
      <c r="E379" s="1198" t="s">
        <v>190</v>
      </c>
      <c r="F379" s="1198" t="s">
        <v>23</v>
      </c>
      <c r="G379" s="1203">
        <v>74000</v>
      </c>
      <c r="H379" s="1198" t="s">
        <v>2558</v>
      </c>
      <c r="I379" s="1198" t="s">
        <v>2344</v>
      </c>
      <c r="J379" s="1199">
        <f t="shared" si="10"/>
        <v>2.1398385399635041E-5</v>
      </c>
      <c r="K379" s="1199">
        <f t="shared" si="11"/>
        <v>0.99989115132931838</v>
      </c>
    </row>
    <row r="380" spans="1:11">
      <c r="A380" s="1198" t="s">
        <v>2617</v>
      </c>
      <c r="B380" s="1198" t="s">
        <v>1912</v>
      </c>
      <c r="C380" s="1198" t="s">
        <v>2618</v>
      </c>
      <c r="D380" s="1198" t="s">
        <v>1191</v>
      </c>
      <c r="E380" s="1198" t="s">
        <v>190</v>
      </c>
      <c r="F380" s="1198" t="s">
        <v>23</v>
      </c>
      <c r="G380" s="1203">
        <v>67000</v>
      </c>
      <c r="H380" s="1198" t="s">
        <v>2904</v>
      </c>
      <c r="I380" s="1198" t="s">
        <v>2619</v>
      </c>
      <c r="J380" s="1199">
        <f t="shared" si="10"/>
        <v>1.937421380777767E-5</v>
      </c>
      <c r="K380" s="1199">
        <f t="shared" si="11"/>
        <v>0.99991052554312621</v>
      </c>
    </row>
    <row r="381" spans="1:11">
      <c r="A381" s="1198" t="s">
        <v>2519</v>
      </c>
      <c r="B381" s="1198" t="s">
        <v>1912</v>
      </c>
      <c r="C381" s="1198" t="s">
        <v>2520</v>
      </c>
      <c r="D381" s="1198" t="s">
        <v>1191</v>
      </c>
      <c r="E381" s="1198" t="s">
        <v>190</v>
      </c>
      <c r="F381" s="1198" t="s">
        <v>23</v>
      </c>
      <c r="G381" s="1203">
        <v>59000</v>
      </c>
      <c r="H381" s="1198" t="s">
        <v>2544</v>
      </c>
      <c r="I381" s="1198" t="s">
        <v>2521</v>
      </c>
      <c r="J381" s="1199">
        <f t="shared" si="10"/>
        <v>1.7060874845654964E-5</v>
      </c>
      <c r="K381" s="1199">
        <f t="shared" si="11"/>
        <v>0.99992758641797186</v>
      </c>
    </row>
    <row r="382" spans="1:11">
      <c r="A382" s="1198" t="s">
        <v>2552</v>
      </c>
      <c r="B382" s="1198" t="s">
        <v>1912</v>
      </c>
      <c r="C382" s="1198" t="s">
        <v>2553</v>
      </c>
      <c r="D382" s="1198" t="s">
        <v>1191</v>
      </c>
      <c r="E382" s="1198" t="s">
        <v>190</v>
      </c>
      <c r="F382" s="1198" t="s">
        <v>23</v>
      </c>
      <c r="G382" s="1203">
        <v>50000</v>
      </c>
      <c r="H382" s="1198" t="s">
        <v>1386</v>
      </c>
      <c r="I382" s="1198" t="s">
        <v>2554</v>
      </c>
      <c r="J382" s="1199">
        <f t="shared" si="10"/>
        <v>1.4458368513266919E-5</v>
      </c>
      <c r="K382" s="1199">
        <f t="shared" si="11"/>
        <v>0.99994204478648507</v>
      </c>
    </row>
    <row r="383" spans="1:11">
      <c r="A383" s="1198" t="s">
        <v>2552</v>
      </c>
      <c r="B383" s="1198" t="s">
        <v>1912</v>
      </c>
      <c r="C383" s="1198" t="s">
        <v>2553</v>
      </c>
      <c r="D383" s="1198" t="s">
        <v>1191</v>
      </c>
      <c r="E383" s="1198" t="s">
        <v>190</v>
      </c>
      <c r="F383" s="1198" t="s">
        <v>23</v>
      </c>
      <c r="G383" s="1203">
        <v>40000</v>
      </c>
      <c r="H383" s="1198" t="s">
        <v>2582</v>
      </c>
      <c r="I383" s="1198" t="s">
        <v>2554</v>
      </c>
      <c r="J383" s="1199">
        <f t="shared" si="10"/>
        <v>1.1566694810613535E-5</v>
      </c>
      <c r="K383" s="1199">
        <f t="shared" si="11"/>
        <v>0.99995361148129569</v>
      </c>
    </row>
    <row r="384" spans="1:11">
      <c r="A384" s="1198" t="s">
        <v>2985</v>
      </c>
      <c r="B384" s="1198" t="s">
        <v>1912</v>
      </c>
      <c r="C384" s="1198" t="s">
        <v>2986</v>
      </c>
      <c r="D384" s="1198" t="s">
        <v>1191</v>
      </c>
      <c r="E384" s="1198" t="s">
        <v>190</v>
      </c>
      <c r="F384" s="1198" t="s">
        <v>23</v>
      </c>
      <c r="G384" s="1203">
        <v>30000</v>
      </c>
      <c r="H384" s="1198" t="s">
        <v>2903</v>
      </c>
      <c r="I384" s="1198" t="s">
        <v>2987</v>
      </c>
      <c r="J384" s="1199">
        <f t="shared" si="10"/>
        <v>8.6750211079601512E-6</v>
      </c>
      <c r="K384" s="1199">
        <f t="shared" si="11"/>
        <v>0.9999622865024036</v>
      </c>
    </row>
    <row r="385" spans="1:11">
      <c r="A385" s="1198" t="s">
        <v>2617</v>
      </c>
      <c r="B385" s="1198" t="s">
        <v>1912</v>
      </c>
      <c r="C385" s="1198" t="s">
        <v>2618</v>
      </c>
      <c r="D385" s="1198" t="s">
        <v>1191</v>
      </c>
      <c r="E385" s="1198" t="s">
        <v>190</v>
      </c>
      <c r="F385" s="1198" t="s">
        <v>23</v>
      </c>
      <c r="G385" s="1203">
        <v>28000</v>
      </c>
      <c r="H385" s="1198" t="s">
        <v>2901</v>
      </c>
      <c r="I385" s="1198" t="s">
        <v>2619</v>
      </c>
      <c r="J385" s="1199">
        <f t="shared" si="10"/>
        <v>8.0966863674294738E-6</v>
      </c>
      <c r="K385" s="1199">
        <f t="shared" si="11"/>
        <v>0.99997038318877107</v>
      </c>
    </row>
    <row r="386" spans="1:11">
      <c r="A386" s="1198" t="s">
        <v>2985</v>
      </c>
      <c r="B386" s="1198" t="s">
        <v>1912</v>
      </c>
      <c r="C386" s="1198" t="s">
        <v>2986</v>
      </c>
      <c r="D386" s="1198" t="s">
        <v>1191</v>
      </c>
      <c r="E386" s="1198" t="s">
        <v>190</v>
      </c>
      <c r="F386" s="1198" t="s">
        <v>23</v>
      </c>
      <c r="G386" s="1203">
        <v>25000</v>
      </c>
      <c r="H386" s="1198" t="s">
        <v>2913</v>
      </c>
      <c r="I386" s="1198" t="s">
        <v>2987</v>
      </c>
      <c r="J386" s="1199">
        <f t="shared" si="10"/>
        <v>7.2291842566334593E-6</v>
      </c>
      <c r="K386" s="1199">
        <f t="shared" si="11"/>
        <v>0.99997761237302774</v>
      </c>
    </row>
    <row r="387" spans="1:11">
      <c r="A387" s="1198" t="s">
        <v>2617</v>
      </c>
      <c r="B387" s="1198" t="s">
        <v>1912</v>
      </c>
      <c r="C387" s="1198" t="s">
        <v>2618</v>
      </c>
      <c r="D387" s="1198" t="s">
        <v>1191</v>
      </c>
      <c r="E387" s="1198" t="s">
        <v>190</v>
      </c>
      <c r="F387" s="1198" t="s">
        <v>23</v>
      </c>
      <c r="G387" s="1203">
        <v>18100</v>
      </c>
      <c r="H387" s="1198" t="s">
        <v>2906</v>
      </c>
      <c r="I387" s="1198" t="s">
        <v>2619</v>
      </c>
      <c r="J387" s="1199">
        <f t="shared" ref="J387:J397" si="12">G387/SUM(G:G)</f>
        <v>5.2339294018026249E-6</v>
      </c>
      <c r="K387" s="1199">
        <f t="shared" si="11"/>
        <v>0.99998284630242951</v>
      </c>
    </row>
    <row r="388" spans="1:11">
      <c r="A388" s="1198" t="s">
        <v>2552</v>
      </c>
      <c r="B388" s="1198" t="s">
        <v>1912</v>
      </c>
      <c r="C388" s="1198" t="s">
        <v>2553</v>
      </c>
      <c r="D388" s="1198" t="s">
        <v>1191</v>
      </c>
      <c r="E388" s="1198" t="s">
        <v>190</v>
      </c>
      <c r="F388" s="1198" t="s">
        <v>23</v>
      </c>
      <c r="G388" s="1203">
        <v>18000</v>
      </c>
      <c r="H388" s="1198" t="s">
        <v>2581</v>
      </c>
      <c r="I388" s="1198" t="s">
        <v>2554</v>
      </c>
      <c r="J388" s="1199">
        <f t="shared" si="12"/>
        <v>5.2050126647760909E-6</v>
      </c>
      <c r="K388" s="1199">
        <f t="shared" ref="K388:K397" si="13">K387+J388</f>
        <v>0.99998805131509427</v>
      </c>
    </row>
    <row r="389" spans="1:11">
      <c r="A389" s="1198" t="s">
        <v>2339</v>
      </c>
      <c r="B389" s="1198" t="s">
        <v>1912</v>
      </c>
      <c r="C389" s="1198" t="s">
        <v>2340</v>
      </c>
      <c r="D389" s="1198" t="s">
        <v>1191</v>
      </c>
      <c r="E389" s="1198" t="s">
        <v>190</v>
      </c>
      <c r="F389" s="1198" t="s">
        <v>23</v>
      </c>
      <c r="G389" s="1202">
        <v>12500</v>
      </c>
      <c r="H389" s="1198" t="s">
        <v>1376</v>
      </c>
      <c r="I389" s="1198" t="s">
        <v>2341</v>
      </c>
      <c r="J389" s="1199">
        <f t="shared" si="12"/>
        <v>3.6145921283167297E-6</v>
      </c>
      <c r="K389" s="1199">
        <f t="shared" si="13"/>
        <v>0.99999166590722255</v>
      </c>
    </row>
    <row r="390" spans="1:11">
      <c r="A390" s="1198" t="s">
        <v>2552</v>
      </c>
      <c r="B390" s="1198" t="s">
        <v>1912</v>
      </c>
      <c r="C390" s="1198" t="s">
        <v>2553</v>
      </c>
      <c r="D390" s="1198" t="s">
        <v>1191</v>
      </c>
      <c r="E390" s="1198" t="s">
        <v>190</v>
      </c>
      <c r="F390" s="1198" t="s">
        <v>23</v>
      </c>
      <c r="G390" s="1203">
        <v>10000</v>
      </c>
      <c r="H390" s="1198" t="s">
        <v>2580</v>
      </c>
      <c r="I390" s="1198" t="s">
        <v>2554</v>
      </c>
      <c r="J390" s="1199">
        <f t="shared" si="12"/>
        <v>2.8916737026533837E-6</v>
      </c>
      <c r="K390" s="1199">
        <f t="shared" si="13"/>
        <v>0.99999455758092515</v>
      </c>
    </row>
    <row r="391" spans="1:11">
      <c r="A391" s="1198" t="s">
        <v>2617</v>
      </c>
      <c r="B391" s="1198" t="s">
        <v>1912</v>
      </c>
      <c r="C391" s="1198" t="s">
        <v>2618</v>
      </c>
      <c r="D391" s="1198" t="s">
        <v>1191</v>
      </c>
      <c r="E391" s="1198" t="s">
        <v>190</v>
      </c>
      <c r="F391" s="1198" t="s">
        <v>23</v>
      </c>
      <c r="G391" s="1203">
        <v>5400</v>
      </c>
      <c r="H391" s="1198" t="s">
        <v>2641</v>
      </c>
      <c r="I391" s="1198" t="s">
        <v>2619</v>
      </c>
      <c r="J391" s="1199">
        <f t="shared" si="12"/>
        <v>1.5615037994328272E-6</v>
      </c>
      <c r="K391" s="1199">
        <f t="shared" si="13"/>
        <v>0.99999611908472463</v>
      </c>
    </row>
    <row r="392" spans="1:11">
      <c r="A392" s="1198" t="s">
        <v>2617</v>
      </c>
      <c r="B392" s="1198" t="s">
        <v>1912</v>
      </c>
      <c r="C392" s="1198" t="s">
        <v>2618</v>
      </c>
      <c r="D392" s="1198" t="s">
        <v>1191</v>
      </c>
      <c r="E392" s="1198" t="s">
        <v>190</v>
      </c>
      <c r="F392" s="1198" t="s">
        <v>23</v>
      </c>
      <c r="G392" s="1203">
        <v>5300</v>
      </c>
      <c r="H392" s="1198" t="s">
        <v>2646</v>
      </c>
      <c r="I392" s="1198" t="s">
        <v>2619</v>
      </c>
      <c r="J392" s="1199">
        <f t="shared" si="12"/>
        <v>1.5325870624062934E-6</v>
      </c>
      <c r="K392" s="1199">
        <f t="shared" si="13"/>
        <v>0.999997651671787</v>
      </c>
    </row>
    <row r="393" spans="1:11">
      <c r="A393" s="1198" t="s">
        <v>2617</v>
      </c>
      <c r="B393" s="1198" t="s">
        <v>1912</v>
      </c>
      <c r="C393" s="1198" t="s">
        <v>2618</v>
      </c>
      <c r="D393" s="1198" t="s">
        <v>1191</v>
      </c>
      <c r="E393" s="1198" t="s">
        <v>190</v>
      </c>
      <c r="F393" s="1198" t="s">
        <v>23</v>
      </c>
      <c r="G393" s="1203">
        <v>3800</v>
      </c>
      <c r="H393" s="1198" t="s">
        <v>2643</v>
      </c>
      <c r="I393" s="1198" t="s">
        <v>2619</v>
      </c>
      <c r="J393" s="1199">
        <f t="shared" si="12"/>
        <v>1.0988360070082859E-6</v>
      </c>
      <c r="K393" s="1199">
        <f t="shared" si="13"/>
        <v>0.99999875050779397</v>
      </c>
    </row>
    <row r="394" spans="1:11">
      <c r="A394" s="1198" t="s">
        <v>2617</v>
      </c>
      <c r="B394" s="1198" t="s">
        <v>1912</v>
      </c>
      <c r="C394" s="1198" t="s">
        <v>2618</v>
      </c>
      <c r="D394" s="1198" t="s">
        <v>1191</v>
      </c>
      <c r="E394" s="1198" t="s">
        <v>190</v>
      </c>
      <c r="F394" s="1198" t="s">
        <v>23</v>
      </c>
      <c r="G394" s="1203">
        <v>2100</v>
      </c>
      <c r="H394" s="1198" t="s">
        <v>1338</v>
      </c>
      <c r="I394" s="1198" t="s">
        <v>2619</v>
      </c>
      <c r="J394" s="1199">
        <f t="shared" si="12"/>
        <v>6.0725147755721062E-7</v>
      </c>
      <c r="K394" s="1199">
        <f t="shared" si="13"/>
        <v>0.99999935775927151</v>
      </c>
    </row>
    <row r="395" spans="1:11">
      <c r="A395" s="1198" t="s">
        <v>2519</v>
      </c>
      <c r="B395" s="1198" t="s">
        <v>1912</v>
      </c>
      <c r="C395" s="1198" t="s">
        <v>2520</v>
      </c>
      <c r="D395" s="1198" t="s">
        <v>1191</v>
      </c>
      <c r="E395" s="1198" t="s">
        <v>190</v>
      </c>
      <c r="F395" s="1198" t="s">
        <v>23</v>
      </c>
      <c r="G395" s="1203">
        <v>1500</v>
      </c>
      <c r="H395" s="1198" t="s">
        <v>2581</v>
      </c>
      <c r="I395" s="1198" t="s">
        <v>2521</v>
      </c>
      <c r="J395" s="1199">
        <f t="shared" si="12"/>
        <v>4.3375105539800759E-7</v>
      </c>
      <c r="K395" s="1199">
        <f t="shared" si="13"/>
        <v>0.99999979151032692</v>
      </c>
    </row>
    <row r="396" spans="1:11">
      <c r="A396" s="1198" t="s">
        <v>2342</v>
      </c>
      <c r="B396" s="1198" t="s">
        <v>1912</v>
      </c>
      <c r="C396" s="1198" t="s">
        <v>2343</v>
      </c>
      <c r="D396" s="1198" t="s">
        <v>1191</v>
      </c>
      <c r="E396" s="1198" t="s">
        <v>190</v>
      </c>
      <c r="F396" s="1198" t="s">
        <v>23</v>
      </c>
      <c r="G396" s="1202">
        <v>700</v>
      </c>
      <c r="H396" s="1198" t="s">
        <v>2365</v>
      </c>
      <c r="I396" s="1198" t="s">
        <v>2344</v>
      </c>
      <c r="J396" s="1199">
        <f t="shared" si="12"/>
        <v>2.0241715918573685E-7</v>
      </c>
      <c r="K396" s="1199">
        <f t="shared" si="13"/>
        <v>0.99999999392748606</v>
      </c>
    </row>
    <row r="397" spans="1:11">
      <c r="A397" s="1198" t="s">
        <v>2339</v>
      </c>
      <c r="B397" s="1198" t="s">
        <v>1912</v>
      </c>
      <c r="C397" s="1198" t="s">
        <v>2340</v>
      </c>
      <c r="D397" s="1198" t="s">
        <v>1191</v>
      </c>
      <c r="E397" s="1198" t="s">
        <v>190</v>
      </c>
      <c r="F397" s="1198" t="s">
        <v>23</v>
      </c>
      <c r="G397" s="1203">
        <v>21</v>
      </c>
      <c r="H397" s="1198" t="s">
        <v>2500</v>
      </c>
      <c r="I397" s="1198" t="s">
        <v>2341</v>
      </c>
      <c r="J397" s="1199">
        <f t="shared" si="12"/>
        <v>6.0725147755721058E-9</v>
      </c>
      <c r="K397" s="1199">
        <f t="shared" si="13"/>
        <v>1.0000000000000009</v>
      </c>
    </row>
  </sheetData>
  <autoFilter ref="A1:K399"/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M18"/>
  <sheetViews>
    <sheetView rightToLeft="1" workbookViewId="0">
      <selection activeCell="V15" sqref="V15"/>
    </sheetView>
  </sheetViews>
  <sheetFormatPr defaultColWidth="9.125" defaultRowHeight="14.25"/>
  <cols>
    <col min="1" max="1" width="12.875" style="29" bestFit="1" customWidth="1"/>
    <col min="2" max="2" width="9.125" style="29" customWidth="1"/>
    <col min="3" max="3" width="12.875" style="29" customWidth="1"/>
    <col min="4" max="4" width="12" style="29" customWidth="1"/>
    <col min="5" max="5" width="12.375" style="29" customWidth="1"/>
    <col min="6" max="6" width="7.875" style="29" customWidth="1"/>
    <col min="7" max="7" width="9.125" style="29" customWidth="1"/>
    <col min="8" max="16384" width="9.125" style="29"/>
  </cols>
  <sheetData>
    <row r="1" spans="1:39">
      <c r="A1" s="710" t="s">
        <v>97</v>
      </c>
      <c r="B1" s="711" t="s">
        <v>1</v>
      </c>
      <c r="C1" s="711" t="s">
        <v>2</v>
      </c>
      <c r="D1" s="711" t="s">
        <v>3</v>
      </c>
      <c r="E1" s="711" t="s">
        <v>4</v>
      </c>
      <c r="F1" s="711" t="s">
        <v>5</v>
      </c>
      <c r="G1" s="711" t="s">
        <v>6</v>
      </c>
      <c r="H1" s="711" t="s">
        <v>7</v>
      </c>
      <c r="I1" s="711" t="s">
        <v>8</v>
      </c>
      <c r="J1" s="711" t="s">
        <v>9</v>
      </c>
      <c r="K1" s="711" t="s">
        <v>10</v>
      </c>
      <c r="L1" s="711" t="s">
        <v>11</v>
      </c>
      <c r="M1" s="711" t="s">
        <v>12</v>
      </c>
      <c r="N1" s="711" t="s">
        <v>327</v>
      </c>
      <c r="O1" s="711" t="s">
        <v>1130</v>
      </c>
      <c r="P1" s="711" t="s">
        <v>1407</v>
      </c>
      <c r="Q1" s="711" t="s">
        <v>1436</v>
      </c>
      <c r="R1" s="711" t="s">
        <v>1480</v>
      </c>
      <c r="S1" s="711" t="s">
        <v>1565</v>
      </c>
      <c r="T1" s="711" t="s">
        <v>1566</v>
      </c>
      <c r="U1" s="711" t="s">
        <v>1343</v>
      </c>
      <c r="V1" s="711" t="s">
        <v>1660</v>
      </c>
      <c r="W1" s="711" t="s">
        <v>1750</v>
      </c>
      <c r="X1" s="711" t="s">
        <v>1345</v>
      </c>
      <c r="Y1" s="711" t="s">
        <v>1841</v>
      </c>
      <c r="Z1" s="711" t="s">
        <v>1880</v>
      </c>
      <c r="AA1" s="711" t="s">
        <v>1951</v>
      </c>
      <c r="AB1" s="711" t="s">
        <v>2059</v>
      </c>
      <c r="AC1" s="711" t="s">
        <v>2124</v>
      </c>
      <c r="AD1" s="711" t="s">
        <v>2165</v>
      </c>
      <c r="AE1" s="711" t="s">
        <v>2262</v>
      </c>
      <c r="AF1" s="711" t="s">
        <v>2291</v>
      </c>
      <c r="AG1" s="711" t="s">
        <v>2351</v>
      </c>
      <c r="AH1" s="711" t="s">
        <v>2426</v>
      </c>
      <c r="AI1" s="711" t="s">
        <v>2456</v>
      </c>
      <c r="AJ1" s="711" t="s">
        <v>2567</v>
      </c>
      <c r="AK1" s="711" t="s">
        <v>2638</v>
      </c>
      <c r="AL1" s="711" t="s">
        <v>2914</v>
      </c>
      <c r="AM1" s="711" t="s">
        <v>3051</v>
      </c>
    </row>
    <row r="2" spans="1:39">
      <c r="A2" s="714" t="s">
        <v>17</v>
      </c>
      <c r="B2" s="167">
        <v>105142.62933470499</v>
      </c>
      <c r="C2" s="713">
        <v>105607.21689267999</v>
      </c>
      <c r="D2" s="167">
        <v>105765.21833579399</v>
      </c>
      <c r="E2" s="167">
        <v>109759.18484936</v>
      </c>
      <c r="F2" s="167">
        <v>111141.73138762001</v>
      </c>
      <c r="G2" s="167">
        <v>110618.900449126</v>
      </c>
      <c r="H2" s="167">
        <v>111229.60433332399</v>
      </c>
      <c r="I2" s="167">
        <v>110525.69278880001</v>
      </c>
      <c r="J2" s="167">
        <v>110033.79944129501</v>
      </c>
      <c r="K2" s="167">
        <v>113222.92340561999</v>
      </c>
      <c r="L2" s="167">
        <v>113475.4432161</v>
      </c>
      <c r="M2" s="167">
        <v>111456.22162549999</v>
      </c>
      <c r="N2" s="167">
        <v>73805.6826</v>
      </c>
      <c r="O2" s="713">
        <v>73421.959300000002</v>
      </c>
      <c r="P2" s="167">
        <v>73129</v>
      </c>
      <c r="Q2" s="167">
        <v>72543.546300000002</v>
      </c>
      <c r="R2" s="167">
        <v>90850.359349999999</v>
      </c>
      <c r="S2" s="167">
        <v>93987.204549999995</v>
      </c>
      <c r="T2" s="167">
        <v>101881.378813845</v>
      </c>
      <c r="U2" s="167">
        <v>104200.87993784501</v>
      </c>
      <c r="V2" s="167">
        <v>105076.600708645</v>
      </c>
      <c r="W2" s="167">
        <v>104150.277158645</v>
      </c>
      <c r="X2" s="167">
        <v>107728.84043984499</v>
      </c>
      <c r="Y2" s="167">
        <v>108699.77156664499</v>
      </c>
      <c r="Z2" s="167">
        <v>118535.459335045</v>
      </c>
      <c r="AA2" s="167">
        <v>124883.2951894</v>
      </c>
      <c r="AB2" s="167">
        <v>129174.88473580001</v>
      </c>
      <c r="AC2" s="167">
        <v>129023.6138606</v>
      </c>
      <c r="AD2" s="167">
        <v>128779.5109198</v>
      </c>
      <c r="AE2" s="167">
        <v>122300.5864918</v>
      </c>
      <c r="AF2" s="167">
        <v>132356.7365074</v>
      </c>
      <c r="AG2" s="167">
        <v>155566.63778369999</v>
      </c>
      <c r="AH2" s="167">
        <v>150489.45089929999</v>
      </c>
      <c r="AI2" s="167">
        <v>174871.77714729999</v>
      </c>
      <c r="AJ2" s="167">
        <v>176511.44113009999</v>
      </c>
      <c r="AK2" s="167">
        <v>171828.14694010001</v>
      </c>
      <c r="AL2" s="167">
        <v>252218.97958499999</v>
      </c>
      <c r="AM2" s="167">
        <v>266393.44408500002</v>
      </c>
    </row>
    <row r="3" spans="1:39">
      <c r="A3" s="714" t="s">
        <v>18</v>
      </c>
      <c r="B3" s="167">
        <v>450889.33303385897</v>
      </c>
      <c r="C3" s="713">
        <v>503418.537213812</v>
      </c>
      <c r="D3" s="167">
        <v>533327.06856438098</v>
      </c>
      <c r="E3" s="167">
        <v>528441.94271640002</v>
      </c>
      <c r="F3" s="167">
        <v>533122.33151528705</v>
      </c>
      <c r="G3" s="167">
        <v>521236.37045819499</v>
      </c>
      <c r="H3" s="167">
        <v>592553.74042514199</v>
      </c>
      <c r="I3" s="167">
        <v>669453.90743549098</v>
      </c>
      <c r="J3" s="167">
        <v>713964.38985328004</v>
      </c>
      <c r="K3" s="167">
        <v>681396.43699845497</v>
      </c>
      <c r="L3" s="167">
        <v>640883.19218282599</v>
      </c>
      <c r="M3" s="167">
        <v>656642.16982645704</v>
      </c>
      <c r="N3" s="167">
        <v>637741.92693321698</v>
      </c>
      <c r="O3" s="713">
        <v>663379.21456927701</v>
      </c>
      <c r="P3" s="167">
        <v>678198</v>
      </c>
      <c r="Q3" s="167">
        <v>751795.06029909104</v>
      </c>
      <c r="R3" s="167">
        <v>740866.75071177399</v>
      </c>
      <c r="S3" s="167">
        <v>713415.666000898</v>
      </c>
      <c r="T3" s="167">
        <v>696891.99673919496</v>
      </c>
      <c r="U3" s="167">
        <v>780464.20574046497</v>
      </c>
      <c r="V3" s="167">
        <v>884387.94965027797</v>
      </c>
      <c r="W3" s="167">
        <v>929022.67565332598</v>
      </c>
      <c r="X3" s="167">
        <v>974788.83356439299</v>
      </c>
      <c r="Y3" s="167">
        <v>1027049.19474779</v>
      </c>
      <c r="Z3" s="167">
        <v>1248698.2262228101</v>
      </c>
      <c r="AA3" s="167">
        <v>1097738.8917431401</v>
      </c>
      <c r="AB3" s="167">
        <v>1421166.8875859301</v>
      </c>
      <c r="AC3" s="167">
        <v>1328759.7988025299</v>
      </c>
      <c r="AD3" s="167">
        <v>1245104.1386732301</v>
      </c>
      <c r="AE3" s="167">
        <v>1490653.37913216</v>
      </c>
      <c r="AF3" s="167">
        <v>1797994.4689131</v>
      </c>
      <c r="AG3" s="167">
        <v>1783129.8675212199</v>
      </c>
      <c r="AH3" s="167">
        <v>1892256.3612468599</v>
      </c>
      <c r="AI3" s="167">
        <v>2004629.8928859199</v>
      </c>
      <c r="AJ3" s="167">
        <v>2254048.5135326898</v>
      </c>
      <c r="AK3" s="167">
        <v>2317952.2279021</v>
      </c>
      <c r="AL3" s="167">
        <v>2377122.7921551201</v>
      </c>
      <c r="AM3" s="167">
        <v>2503427.1305754501</v>
      </c>
    </row>
    <row r="4" spans="1:39">
      <c r="A4" s="715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  <c r="AH4" s="60">
        <v>2042745.8121461598</v>
      </c>
      <c r="AI4" s="60">
        <v>2179501.6700332197</v>
      </c>
      <c r="AJ4" s="60">
        <v>2430559.9546627896</v>
      </c>
      <c r="AK4" s="60">
        <v>2489780.3748422</v>
      </c>
      <c r="AL4" s="60">
        <v>2629341.7717401199</v>
      </c>
      <c r="AM4" s="60">
        <v>2769820.5746604502</v>
      </c>
    </row>
    <row r="7" spans="1:39">
      <c r="A7" s="710" t="s">
        <v>97</v>
      </c>
      <c r="B7" s="711" t="s">
        <v>1951</v>
      </c>
      <c r="C7" s="711" t="s">
        <v>2059</v>
      </c>
      <c r="D7" s="711" t="s">
        <v>2124</v>
      </c>
      <c r="E7" s="711" t="s">
        <v>2165</v>
      </c>
      <c r="F7" s="711" t="s">
        <v>2242</v>
      </c>
      <c r="G7" s="711" t="s">
        <v>2291</v>
      </c>
      <c r="H7" s="711" t="s">
        <v>2351</v>
      </c>
      <c r="I7" s="711" t="s">
        <v>2406</v>
      </c>
      <c r="J7" s="711" t="s">
        <v>2456</v>
      </c>
      <c r="K7" s="711" t="s">
        <v>2567</v>
      </c>
      <c r="L7" s="711" t="s">
        <v>1341</v>
      </c>
      <c r="M7" s="711" t="s">
        <v>2894</v>
      </c>
      <c r="N7" s="711" t="s">
        <v>3051</v>
      </c>
    </row>
    <row r="8" spans="1:39">
      <c r="A8" s="714" t="s">
        <v>17</v>
      </c>
      <c r="B8" s="167">
        <v>124883.2951894</v>
      </c>
      <c r="C8" s="167">
        <v>129174.88473580001</v>
      </c>
      <c r="D8" s="167">
        <v>129023.6138606</v>
      </c>
      <c r="E8" s="167">
        <v>128779.5109198</v>
      </c>
      <c r="F8" s="167">
        <v>122300.5864918</v>
      </c>
      <c r="G8" s="167">
        <v>132356.7365074</v>
      </c>
      <c r="H8" s="167">
        <v>155566.63778369999</v>
      </c>
      <c r="I8" s="167">
        <v>150489.45089929999</v>
      </c>
      <c r="J8" s="167">
        <v>174871.77714729999</v>
      </c>
      <c r="K8" s="167">
        <v>176511.44113009999</v>
      </c>
      <c r="L8" s="167">
        <v>171828.14694010001</v>
      </c>
      <c r="M8" s="167">
        <v>252218.97958499999</v>
      </c>
      <c r="N8" s="167">
        <v>266393.44408500002</v>
      </c>
      <c r="AA8" s="712"/>
      <c r="AB8" s="712"/>
      <c r="AC8" s="712"/>
    </row>
    <row r="9" spans="1:39">
      <c r="A9" s="714" t="s">
        <v>18</v>
      </c>
      <c r="B9" s="167">
        <v>1097738.8917431401</v>
      </c>
      <c r="C9" s="167">
        <v>1421166.8875859301</v>
      </c>
      <c r="D9" s="167">
        <v>1328759.7988025299</v>
      </c>
      <c r="E9" s="167">
        <v>1245104.1386732301</v>
      </c>
      <c r="F9" s="167">
        <v>1490653.37913216</v>
      </c>
      <c r="G9" s="167">
        <v>1797994.4689131</v>
      </c>
      <c r="H9" s="167">
        <v>1783129.8675212199</v>
      </c>
      <c r="I9" s="167">
        <v>1892256.3612468599</v>
      </c>
      <c r="J9" s="167">
        <v>2004629.8928859199</v>
      </c>
      <c r="K9" s="167">
        <v>2254048.5135326898</v>
      </c>
      <c r="L9" s="167">
        <v>2317952.2279021</v>
      </c>
      <c r="M9" s="167">
        <v>2377122.7921551201</v>
      </c>
      <c r="N9" s="167">
        <v>2503427.1305754501</v>
      </c>
    </row>
    <row r="10" spans="1:39">
      <c r="A10" s="715" t="s">
        <v>48</v>
      </c>
      <c r="B10" s="60">
        <v>1222622.18693254</v>
      </c>
      <c r="C10" s="60">
        <v>1550341.7723217302</v>
      </c>
      <c r="D10" s="60">
        <v>1457783.4126631299</v>
      </c>
      <c r="E10" s="60">
        <v>1373883.6495930301</v>
      </c>
      <c r="F10" s="60">
        <v>1612953.9656239599</v>
      </c>
      <c r="G10" s="60">
        <v>1930351.2054204999</v>
      </c>
      <c r="H10" s="60">
        <v>1938696.5053049198</v>
      </c>
      <c r="I10" s="60">
        <v>2042745.8121461598</v>
      </c>
      <c r="J10" s="60">
        <v>2179501.6700332197</v>
      </c>
      <c r="K10" s="60">
        <v>2430559.9546627896</v>
      </c>
      <c r="L10" s="60">
        <v>2489780.3748422</v>
      </c>
      <c r="M10" s="60">
        <v>2629341.7717401199</v>
      </c>
      <c r="N10" s="60">
        <v>2769820.5746604502</v>
      </c>
    </row>
    <row r="13" spans="1:39" ht="15" thickBot="1"/>
    <row r="14" spans="1:39" ht="21.75" thickBot="1">
      <c r="A14" s="1331" t="s">
        <v>19</v>
      </c>
      <c r="B14" s="1291" t="s">
        <v>1655</v>
      </c>
      <c r="C14" s="1387" t="s">
        <v>100</v>
      </c>
      <c r="D14" s="1387"/>
      <c r="E14" s="1388"/>
      <c r="F14" s="1389" t="s">
        <v>229</v>
      </c>
      <c r="G14" s="1388"/>
    </row>
    <row r="15" spans="1:39" ht="63.75" thickBot="1">
      <c r="A15" s="1332"/>
      <c r="B15" s="1386"/>
      <c r="C15" s="1049" t="s">
        <v>3052</v>
      </c>
      <c r="D15" s="1050" t="s">
        <v>2895</v>
      </c>
      <c r="E15" s="1050" t="s">
        <v>2895</v>
      </c>
      <c r="F15" s="218" t="s">
        <v>2044</v>
      </c>
      <c r="G15" s="208" t="s">
        <v>3097</v>
      </c>
    </row>
    <row r="16" spans="1:39" ht="36">
      <c r="A16" s="719" t="s">
        <v>17</v>
      </c>
      <c r="B16" s="720" t="s">
        <v>206</v>
      </c>
      <c r="C16" s="721">
        <v>266393.44408500002</v>
      </c>
      <c r="D16" s="721">
        <v>252218.97958499999</v>
      </c>
      <c r="E16" s="721">
        <v>252218.97958499999</v>
      </c>
      <c r="F16" s="722">
        <v>5.6199039910963977E-2</v>
      </c>
      <c r="G16" s="723">
        <v>5.6199039910963977E-2</v>
      </c>
    </row>
    <row r="17" spans="1:7" ht="36.75" thickBot="1">
      <c r="A17" s="570" t="s">
        <v>18</v>
      </c>
      <c r="B17" s="718" t="s">
        <v>145</v>
      </c>
      <c r="C17" s="488">
        <v>2503427.1305754501</v>
      </c>
      <c r="D17" s="488">
        <v>2377122.7921551201</v>
      </c>
      <c r="E17" s="488">
        <v>2377122.7921551201</v>
      </c>
      <c r="F17" s="716">
        <v>5.3133283159437328E-2</v>
      </c>
      <c r="G17" s="717">
        <v>5.3133283159437328E-2</v>
      </c>
    </row>
    <row r="18" spans="1:7" ht="21" thickBot="1">
      <c r="A18" s="1390" t="s">
        <v>113</v>
      </c>
      <c r="B18" s="1391"/>
      <c r="C18" s="724">
        <v>2769820.5746604502</v>
      </c>
      <c r="D18" s="724">
        <v>2629341.7717401199</v>
      </c>
      <c r="E18" s="724">
        <v>2629341.7717401199</v>
      </c>
      <c r="F18" s="433">
        <v>5.3427365141413441E-2</v>
      </c>
      <c r="G18" s="432">
        <v>5.3427365141413441E-2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66"/>
  <sheetViews>
    <sheetView rightToLeft="1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S38" sqref="S38"/>
    </sheetView>
  </sheetViews>
  <sheetFormatPr defaultColWidth="9.125" defaultRowHeight="15"/>
  <cols>
    <col min="1" max="1" width="9.125" style="27"/>
    <col min="2" max="2" width="9.125" style="2"/>
    <col min="3" max="3" width="20.75" style="2" bestFit="1" customWidth="1"/>
    <col min="4" max="33" width="8.75" style="2" customWidth="1"/>
    <col min="34" max="37" width="9.125" style="2"/>
    <col min="38" max="38" width="10" style="2" customWidth="1"/>
    <col min="39" max="40" width="9.875" style="2" customWidth="1"/>
    <col min="41" max="16384" width="9.125" style="2"/>
  </cols>
  <sheetData>
    <row r="1" spans="1:40" ht="20.25" thickBot="1">
      <c r="A1" s="1392"/>
      <c r="B1" s="1393"/>
      <c r="C1" s="1394"/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1406</v>
      </c>
      <c r="R1" s="734" t="s">
        <v>1437</v>
      </c>
      <c r="S1" s="734" t="s">
        <v>1481</v>
      </c>
      <c r="T1" s="734" t="s">
        <v>1537</v>
      </c>
      <c r="U1" s="734" t="s">
        <v>1567</v>
      </c>
      <c r="V1" s="734" t="s">
        <v>1615</v>
      </c>
      <c r="W1" s="734" t="s">
        <v>1643</v>
      </c>
      <c r="X1" s="734" t="s">
        <v>1751</v>
      </c>
      <c r="Y1" s="734" t="s">
        <v>1805</v>
      </c>
      <c r="Z1" s="734" t="s">
        <v>1842</v>
      </c>
      <c r="AA1" s="734" t="s">
        <v>1866</v>
      </c>
      <c r="AB1" s="734" t="s">
        <v>1952</v>
      </c>
      <c r="AC1" s="734" t="s">
        <v>2061</v>
      </c>
      <c r="AD1" s="734" t="s">
        <v>2126</v>
      </c>
      <c r="AE1" s="734" t="s">
        <v>2166</v>
      </c>
      <c r="AF1" s="734" t="s">
        <v>2243</v>
      </c>
      <c r="AG1" s="734" t="s">
        <v>2292</v>
      </c>
      <c r="AH1" s="734" t="s">
        <v>2352</v>
      </c>
      <c r="AI1" s="734" t="s">
        <v>2408</v>
      </c>
      <c r="AJ1" s="734" t="s">
        <v>2458</v>
      </c>
      <c r="AK1" s="734" t="s">
        <v>2569</v>
      </c>
      <c r="AL1" s="734" t="s">
        <v>2636</v>
      </c>
      <c r="AM1" s="734" t="s">
        <v>2896</v>
      </c>
      <c r="AN1" s="734" t="s">
        <v>3053</v>
      </c>
    </row>
    <row r="2" spans="1:40" ht="14.45" customHeight="1" thickTop="1">
      <c r="A2" s="1401" t="s">
        <v>173</v>
      </c>
      <c r="B2" s="1397" t="s">
        <v>17</v>
      </c>
      <c r="C2" s="725" t="s">
        <v>33</v>
      </c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7"/>
      <c r="AM2" s="727"/>
      <c r="AN2" s="727"/>
    </row>
    <row r="3" spans="1:40" ht="14.45" customHeight="1">
      <c r="A3" s="1401"/>
      <c r="B3" s="1397"/>
      <c r="C3" s="725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</row>
    <row r="4" spans="1:40" ht="14.45" customHeight="1">
      <c r="A4" s="1401"/>
      <c r="B4" s="1397"/>
      <c r="C4" s="725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ht="14.45" customHeight="1">
      <c r="A5" s="1401"/>
      <c r="B5" s="1398" t="s">
        <v>18</v>
      </c>
      <c r="C5" s="725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  <c r="AI5" s="31">
        <v>98</v>
      </c>
      <c r="AJ5" s="31">
        <v>171</v>
      </c>
      <c r="AK5" s="31">
        <v>211</v>
      </c>
      <c r="AL5" s="31">
        <v>336</v>
      </c>
      <c r="AM5" s="31">
        <v>706</v>
      </c>
      <c r="AN5" s="31">
        <v>494</v>
      </c>
    </row>
    <row r="6" spans="1:40" ht="14.45" customHeight="1">
      <c r="A6" s="1401"/>
      <c r="B6" s="1398"/>
      <c r="C6" s="725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  <c r="AI6" s="31">
        <v>522542.17</v>
      </c>
      <c r="AJ6" s="31">
        <v>423354.37199999997</v>
      </c>
      <c r="AK6" s="31">
        <v>739472.95900000003</v>
      </c>
      <c r="AL6" s="31">
        <v>1227978.118</v>
      </c>
      <c r="AM6" s="31">
        <v>3042429.7689999999</v>
      </c>
      <c r="AN6" s="31">
        <v>2228726.8169999998</v>
      </c>
    </row>
    <row r="7" spans="1:40" ht="14.45" customHeight="1">
      <c r="A7" s="1401"/>
      <c r="B7" s="1398"/>
      <c r="C7" s="725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  <c r="AI7" s="31">
        <v>488067.79737371899</v>
      </c>
      <c r="AJ7" s="31">
        <v>393240.499339926</v>
      </c>
      <c r="AK7" s="31">
        <v>688127.72733473696</v>
      </c>
      <c r="AL7" s="31">
        <v>1148778.79278037</v>
      </c>
      <c r="AM7" s="31">
        <v>2848311.1106230202</v>
      </c>
      <c r="AN7" s="31">
        <v>2079009.6622373799</v>
      </c>
    </row>
    <row r="8" spans="1:40" ht="14.45" customHeight="1">
      <c r="A8" s="1401"/>
      <c r="B8" s="1399" t="s">
        <v>48</v>
      </c>
      <c r="C8" s="1097" t="s">
        <v>33</v>
      </c>
      <c r="D8" s="728">
        <v>32</v>
      </c>
      <c r="E8" s="728">
        <v>27</v>
      </c>
      <c r="F8" s="728">
        <v>7</v>
      </c>
      <c r="G8" s="728">
        <v>13</v>
      </c>
      <c r="H8" s="728">
        <v>40</v>
      </c>
      <c r="I8" s="728">
        <v>15</v>
      </c>
      <c r="J8" s="728">
        <v>15</v>
      </c>
      <c r="K8" s="728">
        <v>5</v>
      </c>
      <c r="L8" s="728">
        <v>7</v>
      </c>
      <c r="M8" s="728">
        <v>15</v>
      </c>
      <c r="N8" s="728">
        <v>13</v>
      </c>
      <c r="O8" s="728">
        <v>120</v>
      </c>
      <c r="P8" s="728">
        <v>7</v>
      </c>
      <c r="Q8" s="728">
        <v>11</v>
      </c>
      <c r="R8" s="728">
        <v>10</v>
      </c>
      <c r="S8" s="728">
        <v>10</v>
      </c>
      <c r="T8" s="728">
        <v>9</v>
      </c>
      <c r="U8" s="728">
        <v>11</v>
      </c>
      <c r="V8" s="728">
        <v>12</v>
      </c>
      <c r="W8" s="728">
        <v>9</v>
      </c>
      <c r="X8" s="728">
        <v>25</v>
      </c>
      <c r="Y8" s="728">
        <v>22</v>
      </c>
      <c r="Z8" s="728">
        <v>38</v>
      </c>
      <c r="AA8" s="728">
        <v>33</v>
      </c>
      <c r="AB8" s="728">
        <v>11</v>
      </c>
      <c r="AC8" s="728">
        <v>22</v>
      </c>
      <c r="AD8" s="728">
        <v>20</v>
      </c>
      <c r="AE8" s="728">
        <v>49</v>
      </c>
      <c r="AF8" s="728">
        <v>27</v>
      </c>
      <c r="AG8" s="728">
        <v>33</v>
      </c>
      <c r="AH8" s="728">
        <v>23</v>
      </c>
      <c r="AI8" s="728">
        <v>98</v>
      </c>
      <c r="AJ8" s="728">
        <v>171</v>
      </c>
      <c r="AK8" s="728">
        <v>211</v>
      </c>
      <c r="AL8" s="728">
        <v>336</v>
      </c>
      <c r="AM8" s="728">
        <v>706</v>
      </c>
      <c r="AN8" s="728">
        <v>494</v>
      </c>
    </row>
    <row r="9" spans="1:40" ht="14.45" customHeight="1">
      <c r="A9" s="1401"/>
      <c r="B9" s="1399"/>
      <c r="C9" s="1101" t="s">
        <v>32</v>
      </c>
      <c r="D9" s="728">
        <v>7885.3419999999996</v>
      </c>
      <c r="E9" s="728">
        <v>7171.5829999999996</v>
      </c>
      <c r="F9" s="728">
        <v>1413.248</v>
      </c>
      <c r="G9" s="728">
        <v>2616.2199999999998</v>
      </c>
      <c r="H9" s="728">
        <v>5380.6710000000003</v>
      </c>
      <c r="I9" s="728">
        <v>2630.1669999999999</v>
      </c>
      <c r="J9" s="728">
        <v>6635.2169999999996</v>
      </c>
      <c r="K9" s="728">
        <v>973.11300000000006</v>
      </c>
      <c r="L9" s="728">
        <v>2471.924</v>
      </c>
      <c r="M9" s="728">
        <v>4144</v>
      </c>
      <c r="N9" s="728">
        <v>4690</v>
      </c>
      <c r="O9" s="728">
        <v>9115.2109999999993</v>
      </c>
      <c r="P9" s="728">
        <v>1513.471</v>
      </c>
      <c r="Q9" s="728">
        <v>2604.2730000000001</v>
      </c>
      <c r="R9" s="728">
        <v>7775.4629999999997</v>
      </c>
      <c r="S9" s="728">
        <v>3261.71</v>
      </c>
      <c r="T9" s="728">
        <v>3578.384</v>
      </c>
      <c r="U9" s="728">
        <v>1910.672</v>
      </c>
      <c r="V9" s="728">
        <v>2059.69</v>
      </c>
      <c r="W9" s="728">
        <v>3224.1</v>
      </c>
      <c r="X9" s="728">
        <v>36419.754000000001</v>
      </c>
      <c r="Y9" s="728">
        <v>27375.737000000001</v>
      </c>
      <c r="Z9" s="728">
        <v>35445.517999999996</v>
      </c>
      <c r="AA9" s="728">
        <v>33079.071000000004</v>
      </c>
      <c r="AB9" s="728">
        <v>28894</v>
      </c>
      <c r="AC9" s="728">
        <v>26821.633999999998</v>
      </c>
      <c r="AD9" s="728">
        <v>114668.85</v>
      </c>
      <c r="AE9" s="728">
        <v>263918.75699999998</v>
      </c>
      <c r="AF9" s="728">
        <v>53270.94</v>
      </c>
      <c r="AG9" s="728">
        <v>76238.418000000005</v>
      </c>
      <c r="AH9" s="728">
        <v>40046.589</v>
      </c>
      <c r="AI9" s="728">
        <v>522542.17</v>
      </c>
      <c r="AJ9" s="728">
        <v>423354.37199999997</v>
      </c>
      <c r="AK9" s="728">
        <v>739472.95900000003</v>
      </c>
      <c r="AL9" s="728">
        <v>1227978.118</v>
      </c>
      <c r="AM9" s="728">
        <v>3042429.7689999999</v>
      </c>
      <c r="AN9" s="728">
        <v>2228726.8169999998</v>
      </c>
    </row>
    <row r="10" spans="1:40" ht="14.45" customHeight="1" thickBot="1">
      <c r="A10" s="1402"/>
      <c r="B10" s="1400"/>
      <c r="C10" s="1098" t="s">
        <v>31</v>
      </c>
      <c r="D10" s="731">
        <v>7332.1125439999996</v>
      </c>
      <c r="E10" s="731">
        <v>6458.1046850000002</v>
      </c>
      <c r="F10" s="731">
        <v>1318.3236445</v>
      </c>
      <c r="G10" s="731">
        <v>2407.7588000000001</v>
      </c>
      <c r="H10" s="731">
        <v>4796.3422320850004</v>
      </c>
      <c r="I10" s="731">
        <v>2249.1001646</v>
      </c>
      <c r="J10" s="731">
        <v>6195.0030500000003</v>
      </c>
      <c r="K10" s="731">
        <v>872.94267000000002</v>
      </c>
      <c r="L10" s="731">
        <v>2215.7396032000001</v>
      </c>
      <c r="M10" s="731">
        <v>3744.7559999999999</v>
      </c>
      <c r="N10" s="731">
        <v>4545.83</v>
      </c>
      <c r="O10" s="731">
        <v>7624.6092590429998</v>
      </c>
      <c r="P10" s="731">
        <v>1408.4143999999999</v>
      </c>
      <c r="Q10" s="731">
        <v>2351.708707455</v>
      </c>
      <c r="R10" s="731">
        <v>7126.3913094099998</v>
      </c>
      <c r="S10" s="731">
        <v>3177.4359690000001</v>
      </c>
      <c r="T10" s="731">
        <v>3402.3085999999998</v>
      </c>
      <c r="U10" s="731">
        <v>1785.9169340000001</v>
      </c>
      <c r="V10" s="731">
        <v>1865.0537633230001</v>
      </c>
      <c r="W10" s="731">
        <v>3196.7702300000001</v>
      </c>
      <c r="X10" s="731">
        <v>35497.777549999999</v>
      </c>
      <c r="Y10" s="731">
        <v>26245.779146699999</v>
      </c>
      <c r="Z10" s="731">
        <v>34569.098359000003</v>
      </c>
      <c r="AA10" s="731">
        <v>31750.429387</v>
      </c>
      <c r="AB10" s="731">
        <v>28470.35</v>
      </c>
      <c r="AC10" s="731">
        <v>26601.664100000002</v>
      </c>
      <c r="AD10" s="731">
        <v>114538.30828749</v>
      </c>
      <c r="AE10" s="731">
        <v>257373.60843205001</v>
      </c>
      <c r="AF10" s="731">
        <v>51108.721088830003</v>
      </c>
      <c r="AG10" s="731">
        <v>73003.377386020002</v>
      </c>
      <c r="AH10" s="731">
        <v>35608.8590415</v>
      </c>
      <c r="AI10" s="731">
        <v>488067.79737371899</v>
      </c>
      <c r="AJ10" s="731">
        <v>393240.499339926</v>
      </c>
      <c r="AK10" s="731">
        <v>688127.72733473696</v>
      </c>
      <c r="AL10" s="731">
        <v>1148778.79278037</v>
      </c>
      <c r="AM10" s="731">
        <v>2848311.1106230202</v>
      </c>
      <c r="AN10" s="731">
        <v>2079009.6622373799</v>
      </c>
    </row>
    <row r="11" spans="1:40" ht="14.45" customHeight="1" thickTop="1">
      <c r="A11" s="1401" t="s">
        <v>172</v>
      </c>
      <c r="B11" s="1407" t="s">
        <v>17</v>
      </c>
      <c r="C11" s="726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  <c r="AI11" s="31">
        <v>7</v>
      </c>
      <c r="AJ11" s="31">
        <v>21</v>
      </c>
      <c r="AK11" s="31">
        <v>15</v>
      </c>
      <c r="AL11" s="31">
        <v>13</v>
      </c>
      <c r="AM11" s="31">
        <v>22</v>
      </c>
      <c r="AN11" s="31">
        <v>8</v>
      </c>
    </row>
    <row r="12" spans="1:40" ht="14.45" customHeight="1">
      <c r="A12" s="1401"/>
      <c r="B12" s="1407"/>
      <c r="C12" s="725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  <c r="AI12" s="31">
        <v>3525.4</v>
      </c>
      <c r="AJ12" s="31">
        <v>15598.338</v>
      </c>
      <c r="AK12" s="31">
        <v>7645.0420000000004</v>
      </c>
      <c r="AL12" s="31">
        <v>8519.59</v>
      </c>
      <c r="AM12" s="31">
        <v>21862.499</v>
      </c>
      <c r="AN12" s="31">
        <v>29252.799999999999</v>
      </c>
    </row>
    <row r="13" spans="1:40" ht="14.45" customHeight="1">
      <c r="A13" s="1401"/>
      <c r="B13" s="1408"/>
      <c r="C13" s="725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  <c r="AI13" s="31">
        <v>3408.115859</v>
      </c>
      <c r="AJ13" s="31">
        <v>15536.9852844</v>
      </c>
      <c r="AK13" s="31">
        <v>7684.5316469999998</v>
      </c>
      <c r="AL13" s="31">
        <v>8496.6942400000007</v>
      </c>
      <c r="AM13" s="31">
        <v>21527.547081000001</v>
      </c>
      <c r="AN13" s="31">
        <v>28820.720625999998</v>
      </c>
    </row>
    <row r="14" spans="1:40" ht="14.45" customHeight="1">
      <c r="A14" s="1401"/>
      <c r="B14" s="1397" t="s">
        <v>18</v>
      </c>
      <c r="C14" s="725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  <c r="AI14" s="31">
        <v>60</v>
      </c>
      <c r="AJ14" s="31">
        <v>106</v>
      </c>
      <c r="AK14" s="31">
        <v>42</v>
      </c>
      <c r="AL14" s="31">
        <v>36</v>
      </c>
      <c r="AM14" s="31">
        <v>76</v>
      </c>
      <c r="AN14" s="31">
        <v>41</v>
      </c>
    </row>
    <row r="15" spans="1:40" ht="14.45" customHeight="1">
      <c r="A15" s="1401"/>
      <c r="B15" s="1397"/>
      <c r="C15" s="725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  <c r="AI15" s="31">
        <v>19501.984</v>
      </c>
      <c r="AJ15" s="31">
        <v>23256.706999999999</v>
      </c>
      <c r="AK15" s="31">
        <v>15537.261</v>
      </c>
      <c r="AL15" s="31">
        <v>15448.019</v>
      </c>
      <c r="AM15" s="31">
        <v>41630.53</v>
      </c>
      <c r="AN15" s="31">
        <v>12363.168</v>
      </c>
    </row>
    <row r="16" spans="1:40" ht="14.45" customHeight="1">
      <c r="A16" s="1401"/>
      <c r="B16" s="1397"/>
      <c r="C16" s="725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  <c r="AI16" s="31">
        <v>14777.636268617</v>
      </c>
      <c r="AJ16" s="31">
        <v>18158.325810507002</v>
      </c>
      <c r="AK16" s="31">
        <v>12279.816348320001</v>
      </c>
      <c r="AL16" s="31">
        <v>12508.2624732</v>
      </c>
      <c r="AM16" s="31">
        <v>35814.192085928</v>
      </c>
      <c r="AN16" s="31">
        <v>10439.427418454999</v>
      </c>
    </row>
    <row r="17" spans="1:40" ht="14.45" customHeight="1">
      <c r="A17" s="1401"/>
      <c r="B17" s="1399" t="s">
        <v>48</v>
      </c>
      <c r="C17" s="1097" t="s">
        <v>33</v>
      </c>
      <c r="D17" s="728">
        <v>43</v>
      </c>
      <c r="E17" s="728">
        <v>128</v>
      </c>
      <c r="F17" s="728">
        <v>106</v>
      </c>
      <c r="G17" s="728">
        <v>96</v>
      </c>
      <c r="H17" s="728">
        <v>118</v>
      </c>
      <c r="I17" s="728">
        <v>121</v>
      </c>
      <c r="J17" s="728">
        <v>90</v>
      </c>
      <c r="K17" s="728">
        <v>64</v>
      </c>
      <c r="L17" s="728">
        <v>103</v>
      </c>
      <c r="M17" s="728">
        <v>93</v>
      </c>
      <c r="N17" s="728">
        <v>69</v>
      </c>
      <c r="O17" s="728">
        <v>327</v>
      </c>
      <c r="P17" s="728">
        <v>137</v>
      </c>
      <c r="Q17" s="728">
        <v>183</v>
      </c>
      <c r="R17" s="728">
        <v>110</v>
      </c>
      <c r="S17" s="728">
        <v>134</v>
      </c>
      <c r="T17" s="728">
        <v>103</v>
      </c>
      <c r="U17" s="728">
        <v>97</v>
      </c>
      <c r="V17" s="728">
        <v>83</v>
      </c>
      <c r="W17" s="728">
        <v>62</v>
      </c>
      <c r="X17" s="728">
        <v>82</v>
      </c>
      <c r="Y17" s="728">
        <v>108</v>
      </c>
      <c r="Z17" s="728">
        <v>66</v>
      </c>
      <c r="AA17" s="728">
        <v>79</v>
      </c>
      <c r="AB17" s="728">
        <v>58</v>
      </c>
      <c r="AC17" s="728">
        <v>109</v>
      </c>
      <c r="AD17" s="728">
        <v>68</v>
      </c>
      <c r="AE17" s="728">
        <v>75</v>
      </c>
      <c r="AF17" s="728">
        <v>35</v>
      </c>
      <c r="AG17" s="728">
        <v>32</v>
      </c>
      <c r="AH17" s="728">
        <v>41</v>
      </c>
      <c r="AI17" s="728">
        <v>67</v>
      </c>
      <c r="AJ17" s="728">
        <v>127</v>
      </c>
      <c r="AK17" s="728">
        <v>57</v>
      </c>
      <c r="AL17" s="728">
        <v>49</v>
      </c>
      <c r="AM17" s="728">
        <v>98</v>
      </c>
      <c r="AN17" s="728">
        <v>49</v>
      </c>
    </row>
    <row r="18" spans="1:40" ht="14.45" customHeight="1">
      <c r="A18" s="1401"/>
      <c r="B18" s="1399"/>
      <c r="C18" s="1101" t="s">
        <v>32</v>
      </c>
      <c r="D18" s="728">
        <v>3156.4690000000001</v>
      </c>
      <c r="E18" s="728">
        <v>10350.097</v>
      </c>
      <c r="F18" s="728">
        <v>10230.735000000001</v>
      </c>
      <c r="G18" s="728">
        <v>12555.043</v>
      </c>
      <c r="H18" s="728">
        <v>13359.039000000001</v>
      </c>
      <c r="I18" s="728">
        <v>31091.019</v>
      </c>
      <c r="J18" s="728">
        <v>20379.737000000001</v>
      </c>
      <c r="K18" s="728">
        <v>18401.113000000001</v>
      </c>
      <c r="L18" s="728">
        <v>40274.014000000003</v>
      </c>
      <c r="M18" s="728">
        <v>16953.013999999999</v>
      </c>
      <c r="N18" s="728">
        <v>11457.138000000001</v>
      </c>
      <c r="O18" s="728">
        <v>16725.481</v>
      </c>
      <c r="P18" s="728">
        <v>6400.0150000000003</v>
      </c>
      <c r="Q18" s="728">
        <v>7118.0460000000003</v>
      </c>
      <c r="R18" s="728">
        <v>11009.915000000001</v>
      </c>
      <c r="S18" s="728">
        <v>32265.488000000001</v>
      </c>
      <c r="T18" s="728">
        <v>18573.468000000001</v>
      </c>
      <c r="U18" s="728">
        <v>22679.436999999998</v>
      </c>
      <c r="V18" s="728">
        <v>17682.852999999999</v>
      </c>
      <c r="W18" s="728">
        <v>7567.076</v>
      </c>
      <c r="X18" s="728">
        <v>20412.61</v>
      </c>
      <c r="Y18" s="728">
        <v>27629.4</v>
      </c>
      <c r="Z18" s="728">
        <v>20484.949000000001</v>
      </c>
      <c r="AA18" s="728">
        <v>18236.84</v>
      </c>
      <c r="AB18" s="728">
        <v>12239.11</v>
      </c>
      <c r="AC18" s="728">
        <v>43828.221000000005</v>
      </c>
      <c r="AD18" s="728">
        <v>22788.962</v>
      </c>
      <c r="AE18" s="728">
        <v>29369.128000000001</v>
      </c>
      <c r="AF18" s="728">
        <v>11288.725</v>
      </c>
      <c r="AG18" s="728">
        <v>20670.133999999998</v>
      </c>
      <c r="AH18" s="728">
        <v>7745.5559999999996</v>
      </c>
      <c r="AI18" s="728">
        <v>23027.384000000002</v>
      </c>
      <c r="AJ18" s="728">
        <v>38855.044999999998</v>
      </c>
      <c r="AK18" s="728">
        <v>23182.303</v>
      </c>
      <c r="AL18" s="728">
        <v>23967.609</v>
      </c>
      <c r="AM18" s="728">
        <v>63493.028999999995</v>
      </c>
      <c r="AN18" s="728">
        <v>41615.968000000001</v>
      </c>
    </row>
    <row r="19" spans="1:40" ht="14.45" customHeight="1" thickBot="1">
      <c r="A19" s="1402"/>
      <c r="B19" s="1400"/>
      <c r="C19" s="1098" t="s">
        <v>31</v>
      </c>
      <c r="D19" s="731">
        <v>3080.8335356960001</v>
      </c>
      <c r="E19" s="731">
        <v>9933.7065326669999</v>
      </c>
      <c r="F19" s="731">
        <v>9398.4616601460002</v>
      </c>
      <c r="G19" s="731">
        <v>12304.609577206</v>
      </c>
      <c r="H19" s="731">
        <v>11620.404044424999</v>
      </c>
      <c r="I19" s="731">
        <v>26715.413885320999</v>
      </c>
      <c r="J19" s="731">
        <v>18236.600280299001</v>
      </c>
      <c r="K19" s="731">
        <v>17238.727108974999</v>
      </c>
      <c r="L19" s="731">
        <v>39149.043792559001</v>
      </c>
      <c r="M19" s="731">
        <v>16085.308293858001</v>
      </c>
      <c r="N19" s="731">
        <v>10269.182042787001</v>
      </c>
      <c r="O19" s="731">
        <v>15697.703347516999</v>
      </c>
      <c r="P19" s="731">
        <v>6306.7773754469999</v>
      </c>
      <c r="Q19" s="731">
        <v>6908.4021660919998</v>
      </c>
      <c r="R19" s="731">
        <v>10156.598906561001</v>
      </c>
      <c r="S19" s="731">
        <v>29110.875755380999</v>
      </c>
      <c r="T19" s="731">
        <v>15657.036150231001</v>
      </c>
      <c r="U19" s="731">
        <v>20601.708852005999</v>
      </c>
      <c r="V19" s="731">
        <v>16824.87200096</v>
      </c>
      <c r="W19" s="731">
        <v>6801.6841984480006</v>
      </c>
      <c r="X19" s="731">
        <v>17966.656168740999</v>
      </c>
      <c r="Y19" s="731">
        <v>24224.523372248001</v>
      </c>
      <c r="Z19" s="731">
        <v>17882.995341424998</v>
      </c>
      <c r="AA19" s="731">
        <v>16808.375378083998</v>
      </c>
      <c r="AB19" s="731">
        <v>10077.002011062999</v>
      </c>
      <c r="AC19" s="731">
        <v>32285.230461866999</v>
      </c>
      <c r="AD19" s="731">
        <v>19889.989763226</v>
      </c>
      <c r="AE19" s="731">
        <v>25642.394449419</v>
      </c>
      <c r="AF19" s="731">
        <v>9099.7146313890007</v>
      </c>
      <c r="AG19" s="731">
        <v>18027.254332704</v>
      </c>
      <c r="AH19" s="731">
        <v>6161.0696287540004</v>
      </c>
      <c r="AI19" s="731">
        <v>18185.752127617001</v>
      </c>
      <c r="AJ19" s="731">
        <v>33695.311094907003</v>
      </c>
      <c r="AK19" s="731">
        <v>19964.34799532</v>
      </c>
      <c r="AL19" s="731">
        <v>21004.956713200001</v>
      </c>
      <c r="AM19" s="731">
        <v>57341.739166928004</v>
      </c>
      <c r="AN19" s="731">
        <v>39260.148044454996</v>
      </c>
    </row>
    <row r="20" spans="1:40" ht="14.45" customHeight="1" thickTop="1">
      <c r="A20" s="1401" t="s">
        <v>1397</v>
      </c>
      <c r="B20" s="1397" t="s">
        <v>17</v>
      </c>
      <c r="C20" s="725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  <c r="AI20" s="31">
        <v>1505</v>
      </c>
      <c r="AJ20" s="31">
        <v>1611</v>
      </c>
      <c r="AK20" s="31">
        <v>363</v>
      </c>
      <c r="AL20" s="31">
        <v>3538</v>
      </c>
      <c r="AM20" s="31">
        <v>5375</v>
      </c>
      <c r="AN20" s="31">
        <v>1125</v>
      </c>
    </row>
    <row r="21" spans="1:40" ht="14.45" customHeight="1">
      <c r="A21" s="1401"/>
      <c r="B21" s="1397"/>
      <c r="C21" s="725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  <c r="AI21" s="31">
        <v>11308.334999999999</v>
      </c>
      <c r="AJ21" s="31">
        <v>12908.018</v>
      </c>
      <c r="AK21" s="31">
        <v>1533.5840000000001</v>
      </c>
      <c r="AL21" s="31">
        <v>34055.616000000002</v>
      </c>
      <c r="AM21" s="31">
        <v>52284.08</v>
      </c>
      <c r="AN21" s="31">
        <v>10221.518</v>
      </c>
    </row>
    <row r="22" spans="1:40" ht="14.45" customHeight="1">
      <c r="A22" s="1401"/>
      <c r="B22" s="1397"/>
      <c r="C22" s="725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  <c r="AI22" s="31">
        <v>10726.506064781999</v>
      </c>
      <c r="AJ22" s="31">
        <v>12881.360079403001</v>
      </c>
      <c r="AK22" s="31">
        <v>1509.165248733</v>
      </c>
      <c r="AL22" s="31">
        <v>34021.915515148998</v>
      </c>
      <c r="AM22" s="31">
        <v>52252.337386801002</v>
      </c>
      <c r="AN22" s="31">
        <v>10221.189174204001</v>
      </c>
    </row>
    <row r="23" spans="1:40" ht="14.45" customHeight="1">
      <c r="A23" s="1401"/>
      <c r="B23" s="1398" t="s">
        <v>18</v>
      </c>
      <c r="C23" s="725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  <c r="AI23" s="31">
        <v>20869</v>
      </c>
      <c r="AJ23" s="31">
        <v>19810</v>
      </c>
      <c r="AK23" s="31">
        <v>16554</v>
      </c>
      <c r="AL23" s="31">
        <v>18888</v>
      </c>
      <c r="AM23" s="31">
        <v>23314</v>
      </c>
      <c r="AN23" s="31">
        <v>17592</v>
      </c>
    </row>
    <row r="24" spans="1:40" ht="14.45" customHeight="1">
      <c r="A24" s="1401"/>
      <c r="B24" s="1398"/>
      <c r="C24" s="725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  <c r="AI24" s="31">
        <v>70348.554999999993</v>
      </c>
      <c r="AJ24" s="31">
        <v>125989.656</v>
      </c>
      <c r="AK24" s="31">
        <v>109280.29700000001</v>
      </c>
      <c r="AL24" s="31">
        <v>131686.73000000001</v>
      </c>
      <c r="AM24" s="31">
        <v>200816.147</v>
      </c>
      <c r="AN24" s="31">
        <v>48785.391000000003</v>
      </c>
    </row>
    <row r="25" spans="1:40" ht="14.45" customHeight="1">
      <c r="A25" s="1401"/>
      <c r="B25" s="1398"/>
      <c r="C25" s="725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  <c r="AI25" s="31">
        <v>59059.438007837001</v>
      </c>
      <c r="AJ25" s="31">
        <v>116550.618287544</v>
      </c>
      <c r="AK25" s="31">
        <v>96715.448485471003</v>
      </c>
      <c r="AL25" s="31">
        <v>118377.25637779701</v>
      </c>
      <c r="AM25" s="31">
        <v>181631.15097249401</v>
      </c>
      <c r="AN25" s="31">
        <v>39568.657385976003</v>
      </c>
    </row>
    <row r="26" spans="1:40" ht="14.45" customHeight="1">
      <c r="A26" s="1401"/>
      <c r="B26" s="1399" t="s">
        <v>48</v>
      </c>
      <c r="C26" s="1097" t="s">
        <v>33</v>
      </c>
      <c r="D26" s="728">
        <v>13795</v>
      </c>
      <c r="E26" s="728">
        <v>20508</v>
      </c>
      <c r="F26" s="728">
        <v>20127</v>
      </c>
      <c r="G26" s="728">
        <v>25322</v>
      </c>
      <c r="H26" s="728">
        <v>33088</v>
      </c>
      <c r="I26" s="728">
        <v>31361</v>
      </c>
      <c r="J26" s="728">
        <v>31308</v>
      </c>
      <c r="K26" s="728">
        <v>26395</v>
      </c>
      <c r="L26" s="728">
        <v>24925</v>
      </c>
      <c r="M26" s="728">
        <v>27690</v>
      </c>
      <c r="N26" s="728">
        <v>23434</v>
      </c>
      <c r="O26" s="728">
        <v>31487</v>
      </c>
      <c r="P26" s="728">
        <v>16147</v>
      </c>
      <c r="Q26" s="728">
        <v>25492</v>
      </c>
      <c r="R26" s="728">
        <v>20717</v>
      </c>
      <c r="S26" s="728">
        <v>27156</v>
      </c>
      <c r="T26" s="728">
        <v>28581</v>
      </c>
      <c r="U26" s="728">
        <v>26779</v>
      </c>
      <c r="V26" s="728">
        <v>27905</v>
      </c>
      <c r="W26" s="728">
        <v>24329</v>
      </c>
      <c r="X26" s="728">
        <v>28683</v>
      </c>
      <c r="Y26" s="728">
        <v>30012</v>
      </c>
      <c r="Z26" s="728">
        <v>29929</v>
      </c>
      <c r="AA26" s="728">
        <v>57258</v>
      </c>
      <c r="AB26" s="728">
        <v>42448</v>
      </c>
      <c r="AC26" s="728">
        <v>49661</v>
      </c>
      <c r="AD26" s="728">
        <v>29027</v>
      </c>
      <c r="AE26" s="728">
        <v>32768</v>
      </c>
      <c r="AF26" s="728">
        <v>28683</v>
      </c>
      <c r="AG26" s="728">
        <v>27632</v>
      </c>
      <c r="AH26" s="728">
        <v>27992</v>
      </c>
      <c r="AI26" s="728">
        <v>22374</v>
      </c>
      <c r="AJ26" s="728">
        <v>21421</v>
      </c>
      <c r="AK26" s="728">
        <v>16917</v>
      </c>
      <c r="AL26" s="728">
        <v>22426</v>
      </c>
      <c r="AM26" s="728">
        <v>28689</v>
      </c>
      <c r="AN26" s="728">
        <v>18717</v>
      </c>
    </row>
    <row r="27" spans="1:40" ht="14.45" customHeight="1">
      <c r="A27" s="1401"/>
      <c r="B27" s="1399"/>
      <c r="C27" s="1101" t="s">
        <v>32</v>
      </c>
      <c r="D27" s="728">
        <v>14931.689999999999</v>
      </c>
      <c r="E27" s="728">
        <v>33313.273000000001</v>
      </c>
      <c r="F27" s="728">
        <v>23143.88</v>
      </c>
      <c r="G27" s="728">
        <v>32666.420999999998</v>
      </c>
      <c r="H27" s="728">
        <v>47599.665000000001</v>
      </c>
      <c r="I27" s="728">
        <v>33632.898999999998</v>
      </c>
      <c r="J27" s="728">
        <v>41773.381999999998</v>
      </c>
      <c r="K27" s="728">
        <v>27023.142</v>
      </c>
      <c r="L27" s="728">
        <v>26009.48</v>
      </c>
      <c r="M27" s="728">
        <v>29231.677</v>
      </c>
      <c r="N27" s="728">
        <v>38894.938999999998</v>
      </c>
      <c r="O27" s="728">
        <v>86800.858999999997</v>
      </c>
      <c r="P27" s="728">
        <v>14551.799000000001</v>
      </c>
      <c r="Q27" s="728">
        <v>23837.001</v>
      </c>
      <c r="R27" s="728">
        <v>25308.482</v>
      </c>
      <c r="S27" s="728">
        <v>37244.502</v>
      </c>
      <c r="T27" s="728">
        <v>35984.868999999999</v>
      </c>
      <c r="U27" s="728">
        <v>34928.762999999999</v>
      </c>
      <c r="V27" s="728">
        <v>80080.703999999998</v>
      </c>
      <c r="W27" s="728">
        <v>76549.05799999999</v>
      </c>
      <c r="X27" s="728">
        <v>72364.547999999995</v>
      </c>
      <c r="Y27" s="728">
        <v>85226.962999999989</v>
      </c>
      <c r="Z27" s="728">
        <v>83239.3</v>
      </c>
      <c r="AA27" s="728">
        <v>190577.74399999998</v>
      </c>
      <c r="AB27" s="728">
        <v>27719.124</v>
      </c>
      <c r="AC27" s="728">
        <v>55035.268000000004</v>
      </c>
      <c r="AD27" s="728">
        <v>46867.998</v>
      </c>
      <c r="AE27" s="728">
        <v>129620.43000000001</v>
      </c>
      <c r="AF27" s="728">
        <v>138640.20299999998</v>
      </c>
      <c r="AG27" s="728">
        <v>121335.693</v>
      </c>
      <c r="AH27" s="728">
        <v>82404.218999999997</v>
      </c>
      <c r="AI27" s="728">
        <v>81656.889999999985</v>
      </c>
      <c r="AJ27" s="728">
        <v>138897.674</v>
      </c>
      <c r="AK27" s="728">
        <v>110813.88100000001</v>
      </c>
      <c r="AL27" s="728">
        <v>165742.34600000002</v>
      </c>
      <c r="AM27" s="728">
        <v>253100.22700000001</v>
      </c>
      <c r="AN27" s="728">
        <v>59006.909</v>
      </c>
    </row>
    <row r="28" spans="1:40" ht="14.45" customHeight="1" thickBot="1">
      <c r="A28" s="1402"/>
      <c r="B28" s="1400"/>
      <c r="C28" s="1098" t="s">
        <v>31</v>
      </c>
      <c r="D28" s="731">
        <v>13239.361369426</v>
      </c>
      <c r="E28" s="731">
        <v>29580.660945175001</v>
      </c>
      <c r="F28" s="731">
        <v>20387.263981619002</v>
      </c>
      <c r="G28" s="731">
        <v>29092.398432651004</v>
      </c>
      <c r="H28" s="731">
        <v>40933.243467111999</v>
      </c>
      <c r="I28" s="731">
        <v>28273.581942293</v>
      </c>
      <c r="J28" s="731">
        <v>36130.168364222001</v>
      </c>
      <c r="K28" s="731">
        <v>22730.750557968</v>
      </c>
      <c r="L28" s="731">
        <v>22121.44133786</v>
      </c>
      <c r="M28" s="731">
        <v>25399.193822861998</v>
      </c>
      <c r="N28" s="731">
        <v>34314.049476450004</v>
      </c>
      <c r="O28" s="731">
        <v>79116.981321486994</v>
      </c>
      <c r="P28" s="731">
        <v>12402.426638770001</v>
      </c>
      <c r="Q28" s="731">
        <v>19827.156088849999</v>
      </c>
      <c r="R28" s="731">
        <v>21045.233053388001</v>
      </c>
      <c r="S28" s="731">
        <v>30089.591342877</v>
      </c>
      <c r="T28" s="731">
        <v>28142.880796830999</v>
      </c>
      <c r="U28" s="731">
        <v>27717.007620205</v>
      </c>
      <c r="V28" s="731">
        <v>73669.285791268994</v>
      </c>
      <c r="W28" s="731">
        <v>71628.575352567001</v>
      </c>
      <c r="X28" s="731">
        <v>65275.625735477995</v>
      </c>
      <c r="Y28" s="731">
        <v>78306.143939000001</v>
      </c>
      <c r="Z28" s="731">
        <v>76089.682755688002</v>
      </c>
      <c r="AA28" s="731">
        <v>170746.13124650798</v>
      </c>
      <c r="AB28" s="731">
        <v>15834.470941299</v>
      </c>
      <c r="AC28" s="731">
        <v>41245.896709612003</v>
      </c>
      <c r="AD28" s="731">
        <v>36255.132276766999</v>
      </c>
      <c r="AE28" s="731">
        <v>116836.03388881999</v>
      </c>
      <c r="AF28" s="731">
        <v>127175.83229489399</v>
      </c>
      <c r="AG28" s="731">
        <v>109893.864255216</v>
      </c>
      <c r="AH28" s="731">
        <v>70633.517500179994</v>
      </c>
      <c r="AI28" s="731">
        <v>69785.944072618993</v>
      </c>
      <c r="AJ28" s="731">
        <v>129431.97836694701</v>
      </c>
      <c r="AK28" s="731">
        <v>98224.613734204002</v>
      </c>
      <c r="AL28" s="731">
        <v>152399.171892946</v>
      </c>
      <c r="AM28" s="731">
        <v>233883.48835929501</v>
      </c>
      <c r="AN28" s="731">
        <v>49789.846560180005</v>
      </c>
    </row>
    <row r="29" spans="1:40" ht="14.45" customHeight="1" thickTop="1">
      <c r="A29" s="1403" t="s">
        <v>175</v>
      </c>
      <c r="B29" s="1404" t="s">
        <v>48</v>
      </c>
      <c r="C29" s="1099" t="s">
        <v>33</v>
      </c>
      <c r="D29" s="732">
        <v>13870</v>
      </c>
      <c r="E29" s="732">
        <v>20663</v>
      </c>
      <c r="F29" s="732">
        <v>20240</v>
      </c>
      <c r="G29" s="732">
        <v>25431</v>
      </c>
      <c r="H29" s="732">
        <v>33246</v>
      </c>
      <c r="I29" s="732">
        <v>31497</v>
      </c>
      <c r="J29" s="732">
        <v>31413</v>
      </c>
      <c r="K29" s="732">
        <v>26464</v>
      </c>
      <c r="L29" s="732">
        <v>25035</v>
      </c>
      <c r="M29" s="732">
        <v>27798</v>
      </c>
      <c r="N29" s="732">
        <v>23516</v>
      </c>
      <c r="O29" s="732">
        <v>31934</v>
      </c>
      <c r="P29" s="732">
        <v>16291</v>
      </c>
      <c r="Q29" s="732">
        <v>25686</v>
      </c>
      <c r="R29" s="732">
        <v>20837</v>
      </c>
      <c r="S29" s="732">
        <v>27300</v>
      </c>
      <c r="T29" s="732">
        <v>28693</v>
      </c>
      <c r="U29" s="732">
        <v>26887</v>
      </c>
      <c r="V29" s="732">
        <v>28000</v>
      </c>
      <c r="W29" s="732">
        <v>24400</v>
      </c>
      <c r="X29" s="732">
        <v>28790</v>
      </c>
      <c r="Y29" s="732">
        <v>30142</v>
      </c>
      <c r="Z29" s="732">
        <v>30033</v>
      </c>
      <c r="AA29" s="732">
        <v>57370</v>
      </c>
      <c r="AB29" s="732">
        <v>42517</v>
      </c>
      <c r="AC29" s="732">
        <v>49792</v>
      </c>
      <c r="AD29" s="732">
        <v>29115</v>
      </c>
      <c r="AE29" s="732">
        <v>32892</v>
      </c>
      <c r="AF29" s="732">
        <v>28745</v>
      </c>
      <c r="AG29" s="732">
        <v>27697</v>
      </c>
      <c r="AH29" s="732">
        <v>28056</v>
      </c>
      <c r="AI29" s="732">
        <v>22539</v>
      </c>
      <c r="AJ29" s="732">
        <v>21719</v>
      </c>
      <c r="AK29" s="732">
        <v>17185</v>
      </c>
      <c r="AL29" s="732">
        <v>22811</v>
      </c>
      <c r="AM29" s="732">
        <v>29493</v>
      </c>
      <c r="AN29" s="732">
        <v>19260</v>
      </c>
    </row>
    <row r="30" spans="1:40" ht="14.45" customHeight="1">
      <c r="A30" s="1401"/>
      <c r="B30" s="1404"/>
      <c r="C30" s="1099" t="s">
        <v>32</v>
      </c>
      <c r="D30" s="732">
        <v>25973.500999999997</v>
      </c>
      <c r="E30" s="732">
        <v>50834.953000000001</v>
      </c>
      <c r="F30" s="732">
        <v>34787.862999999998</v>
      </c>
      <c r="G30" s="732">
        <v>47837.683999999994</v>
      </c>
      <c r="H30" s="732">
        <v>66339.375</v>
      </c>
      <c r="I30" s="732">
        <v>67354.084999999992</v>
      </c>
      <c r="J30" s="732">
        <v>68788.335999999996</v>
      </c>
      <c r="K30" s="732">
        <v>46397.368000000002</v>
      </c>
      <c r="L30" s="732">
        <v>68755.418000000005</v>
      </c>
      <c r="M30" s="732">
        <v>50328.690999999999</v>
      </c>
      <c r="N30" s="732">
        <v>55042.076999999997</v>
      </c>
      <c r="O30" s="732">
        <v>112641.55099999999</v>
      </c>
      <c r="P30" s="732">
        <v>22465.285000000003</v>
      </c>
      <c r="Q30" s="732">
        <v>33559.32</v>
      </c>
      <c r="R30" s="732">
        <v>44093.86</v>
      </c>
      <c r="S30" s="732">
        <v>72771.700000000012</v>
      </c>
      <c r="T30" s="732">
        <v>58136.720999999998</v>
      </c>
      <c r="U30" s="732">
        <v>59518.871999999996</v>
      </c>
      <c r="V30" s="732">
        <v>99823.247000000003</v>
      </c>
      <c r="W30" s="732">
        <v>87340.233999999997</v>
      </c>
      <c r="X30" s="732">
        <v>129196.912</v>
      </c>
      <c r="Y30" s="732">
        <v>140232.09999999998</v>
      </c>
      <c r="Z30" s="732">
        <v>139169.76699999999</v>
      </c>
      <c r="AA30" s="732">
        <v>241893.65499999997</v>
      </c>
      <c r="AB30" s="732">
        <v>68852.233999999997</v>
      </c>
      <c r="AC30" s="732">
        <v>125685.12300000002</v>
      </c>
      <c r="AD30" s="732">
        <v>184325.81</v>
      </c>
      <c r="AE30" s="732">
        <v>422908.315</v>
      </c>
      <c r="AF30" s="732">
        <v>203199.86799999999</v>
      </c>
      <c r="AG30" s="732">
        <v>218244.245</v>
      </c>
      <c r="AH30" s="732">
        <v>130196.364</v>
      </c>
      <c r="AI30" s="732">
        <v>627226.44400000002</v>
      </c>
      <c r="AJ30" s="732">
        <v>601107.09100000001</v>
      </c>
      <c r="AK30" s="732">
        <v>873469.14300000004</v>
      </c>
      <c r="AL30" s="732">
        <v>1417688.0729999999</v>
      </c>
      <c r="AM30" s="732">
        <v>3359023.0249999999</v>
      </c>
      <c r="AN30" s="732">
        <v>2329349.6939999997</v>
      </c>
    </row>
    <row r="31" spans="1:40" ht="14.45" customHeight="1">
      <c r="A31" s="1401"/>
      <c r="B31" s="1404"/>
      <c r="C31" s="1099" t="s">
        <v>31</v>
      </c>
      <c r="D31" s="732">
        <v>23652.307449122</v>
      </c>
      <c r="E31" s="732">
        <v>45972.472162842001</v>
      </c>
      <c r="F31" s="732">
        <v>31104.049286265003</v>
      </c>
      <c r="G31" s="732">
        <v>43804.766809856999</v>
      </c>
      <c r="H31" s="732">
        <v>57349.989743621998</v>
      </c>
      <c r="I31" s="732">
        <v>57238.095992214003</v>
      </c>
      <c r="J31" s="732">
        <v>60561.771694520998</v>
      </c>
      <c r="K31" s="732">
        <v>40842.420336943003</v>
      </c>
      <c r="L31" s="732">
        <v>63486.224733619005</v>
      </c>
      <c r="M31" s="732">
        <v>45229.258116719997</v>
      </c>
      <c r="N31" s="732">
        <v>49129.061519237002</v>
      </c>
      <c r="O31" s="732">
        <v>102439.293928047</v>
      </c>
      <c r="P31" s="732">
        <v>20117.618414217002</v>
      </c>
      <c r="Q31" s="732">
        <v>29087.266962397</v>
      </c>
      <c r="R31" s="732">
        <v>38328.223269359005</v>
      </c>
      <c r="S31" s="732">
        <v>62377.903067257997</v>
      </c>
      <c r="T31" s="732">
        <v>47202.225547062</v>
      </c>
      <c r="U31" s="732">
        <v>50104.633406210996</v>
      </c>
      <c r="V31" s="732">
        <v>92359.211555551999</v>
      </c>
      <c r="W31" s="732">
        <v>81627.029781015008</v>
      </c>
      <c r="X31" s="732">
        <v>118740.05945421899</v>
      </c>
      <c r="Y31" s="732">
        <v>128776.446457948</v>
      </c>
      <c r="Z31" s="732">
        <v>128541.776456113</v>
      </c>
      <c r="AA31" s="732">
        <v>219304.93601159198</v>
      </c>
      <c r="AB31" s="732">
        <v>54381.822952361996</v>
      </c>
      <c r="AC31" s="732">
        <v>100132.791271479</v>
      </c>
      <c r="AD31" s="732">
        <v>170683.43032748299</v>
      </c>
      <c r="AE31" s="732">
        <v>399852.03677028901</v>
      </c>
      <c r="AF31" s="732">
        <v>187384.26801511299</v>
      </c>
      <c r="AG31" s="732">
        <v>200924.49597394001</v>
      </c>
      <c r="AH31" s="732">
        <v>112403.44617043399</v>
      </c>
      <c r="AI31" s="732">
        <v>576039.49357395503</v>
      </c>
      <c r="AJ31" s="732">
        <v>556367.78880177997</v>
      </c>
      <c r="AK31" s="732">
        <v>806316.68906426092</v>
      </c>
      <c r="AL31" s="732">
        <v>1322182.9213865162</v>
      </c>
      <c r="AM31" s="732">
        <v>3139536.338149243</v>
      </c>
      <c r="AN31" s="732">
        <v>2168059.6568420152</v>
      </c>
    </row>
    <row r="32" spans="1:40" ht="14.45" customHeight="1">
      <c r="A32" s="1401"/>
      <c r="B32" s="1405" t="s">
        <v>170</v>
      </c>
      <c r="C32" s="1099" t="s">
        <v>33</v>
      </c>
      <c r="D32" s="732">
        <v>924.66666666666663</v>
      </c>
      <c r="E32" s="732">
        <v>939.22727272727275</v>
      </c>
      <c r="F32" s="732">
        <v>1124.4444444444443</v>
      </c>
      <c r="G32" s="732">
        <v>1211</v>
      </c>
      <c r="H32" s="732">
        <v>1511.1818181818182</v>
      </c>
      <c r="I32" s="732">
        <v>1574.85</v>
      </c>
      <c r="J32" s="732">
        <v>1427.8636363636363</v>
      </c>
      <c r="K32" s="732">
        <v>1323.2</v>
      </c>
      <c r="L32" s="732">
        <v>1317.6315789473683</v>
      </c>
      <c r="M32" s="732">
        <v>1263.5454545454545</v>
      </c>
      <c r="N32" s="732">
        <v>1175.8</v>
      </c>
      <c r="O32" s="732">
        <v>1596.7</v>
      </c>
      <c r="P32" s="732">
        <v>1018.1875</v>
      </c>
      <c r="Q32" s="732">
        <v>1167.5454545454545</v>
      </c>
      <c r="R32" s="732">
        <v>1157.6111111111111</v>
      </c>
      <c r="S32" s="732">
        <v>1240.909090909091</v>
      </c>
      <c r="T32" s="732">
        <v>1434.65</v>
      </c>
      <c r="U32" s="732">
        <v>1344.35</v>
      </c>
      <c r="V32" s="732">
        <v>1333.3333333333333</v>
      </c>
      <c r="W32" s="732">
        <v>1355.5555555555557</v>
      </c>
      <c r="X32" s="732">
        <v>1370.952380952381</v>
      </c>
      <c r="Y32" s="732">
        <v>1435.3333333333333</v>
      </c>
      <c r="Z32" s="732">
        <v>1501.65</v>
      </c>
      <c r="AA32" s="732">
        <v>3019.4736842105262</v>
      </c>
      <c r="AB32" s="732">
        <v>2501</v>
      </c>
      <c r="AC32" s="732">
        <v>2164.8695652173915</v>
      </c>
      <c r="AD32" s="732">
        <v>1712.6470588235295</v>
      </c>
      <c r="AE32" s="732">
        <v>1430.0869565217392</v>
      </c>
      <c r="AF32" s="732">
        <v>1437.25</v>
      </c>
      <c r="AG32" s="732">
        <v>1318.9047619047619</v>
      </c>
      <c r="AH32" s="732">
        <v>1336</v>
      </c>
      <c r="AI32" s="732">
        <v>1252.1666666666667</v>
      </c>
      <c r="AJ32" s="732">
        <v>987.22727272727275</v>
      </c>
      <c r="AK32" s="732">
        <v>818.33333333333337</v>
      </c>
      <c r="AL32" s="732">
        <v>1140.55</v>
      </c>
      <c r="AM32" s="732">
        <v>1474.65</v>
      </c>
      <c r="AN32" s="732">
        <v>1070</v>
      </c>
    </row>
    <row r="33" spans="1:40" ht="14.45" customHeight="1">
      <c r="A33" s="1401"/>
      <c r="B33" s="1405"/>
      <c r="C33" s="1099" t="s">
        <v>32</v>
      </c>
      <c r="D33" s="732">
        <v>1731.5667333333331</v>
      </c>
      <c r="E33" s="732">
        <v>2310.679681818182</v>
      </c>
      <c r="F33" s="732">
        <v>1932.6590555555554</v>
      </c>
      <c r="G33" s="732">
        <v>2277.9849523809521</v>
      </c>
      <c r="H33" s="732">
        <v>3015.4261363636365</v>
      </c>
      <c r="I33" s="732">
        <v>3367.7042499999998</v>
      </c>
      <c r="J33" s="732">
        <v>3126.7425454545451</v>
      </c>
      <c r="K33" s="732">
        <v>2319.8684000000003</v>
      </c>
      <c r="L33" s="732">
        <v>3618.7062105263162</v>
      </c>
      <c r="M33" s="732">
        <v>2287.6677727272727</v>
      </c>
      <c r="N33" s="732">
        <v>2752.10385</v>
      </c>
      <c r="O33" s="732">
        <v>5632.07755</v>
      </c>
      <c r="P33" s="732">
        <v>1404.0803125000002</v>
      </c>
      <c r="Q33" s="732">
        <v>1525.4236363636364</v>
      </c>
      <c r="R33" s="732">
        <v>2449.6588888888891</v>
      </c>
      <c r="S33" s="732">
        <v>3307.8045454545459</v>
      </c>
      <c r="T33" s="732">
        <v>2906.8360499999999</v>
      </c>
      <c r="U33" s="732">
        <v>2975.9435999999996</v>
      </c>
      <c r="V33" s="732">
        <v>4753.4879523809523</v>
      </c>
      <c r="W33" s="732">
        <v>4852.2352222222216</v>
      </c>
      <c r="X33" s="732">
        <v>6152.2339047619043</v>
      </c>
      <c r="Y33" s="732">
        <v>6677.7190476190463</v>
      </c>
      <c r="Z33" s="732">
        <v>6958.4883499999996</v>
      </c>
      <c r="AA33" s="732">
        <v>12731.244999999999</v>
      </c>
      <c r="AB33" s="732">
        <v>4050.1314117647057</v>
      </c>
      <c r="AC33" s="732">
        <v>5464.570565217392</v>
      </c>
      <c r="AD33" s="732">
        <v>10842.694705882353</v>
      </c>
      <c r="AE33" s="732">
        <v>18387.318043478263</v>
      </c>
      <c r="AF33" s="732">
        <v>10159.993399999999</v>
      </c>
      <c r="AG33" s="732">
        <v>10392.583095238095</v>
      </c>
      <c r="AH33" s="732">
        <v>6199.8268571428571</v>
      </c>
      <c r="AI33" s="732">
        <v>34845.913555555555</v>
      </c>
      <c r="AJ33" s="732">
        <v>27323.049590909093</v>
      </c>
      <c r="AK33" s="732">
        <v>41593.768714285718</v>
      </c>
      <c r="AL33" s="732">
        <v>70884.403649999993</v>
      </c>
      <c r="AM33" s="732">
        <v>167951.15125</v>
      </c>
      <c r="AN33" s="732">
        <v>129408.31633333332</v>
      </c>
    </row>
    <row r="34" spans="1:40" ht="14.45" customHeight="1" thickBot="1">
      <c r="A34" s="1402"/>
      <c r="B34" s="1406"/>
      <c r="C34" s="1100" t="s">
        <v>31</v>
      </c>
      <c r="D34" s="733">
        <v>1576.8204966081332</v>
      </c>
      <c r="E34" s="733">
        <v>2089.6578255837271</v>
      </c>
      <c r="F34" s="733">
        <v>1728.0027381258335</v>
      </c>
      <c r="G34" s="733">
        <v>2085.9412766598571</v>
      </c>
      <c r="H34" s="733">
        <v>2606.8177156191819</v>
      </c>
      <c r="I34" s="733">
        <v>2861.9047996107001</v>
      </c>
      <c r="J34" s="733">
        <v>2752.8078042964089</v>
      </c>
      <c r="K34" s="733">
        <v>2042.1210168471503</v>
      </c>
      <c r="L34" s="733">
        <v>3341.3802491378424</v>
      </c>
      <c r="M34" s="733">
        <v>2055.8753689418181</v>
      </c>
      <c r="N34" s="733">
        <v>2456.4530759618501</v>
      </c>
      <c r="O34" s="733">
        <v>5121.9646964023505</v>
      </c>
      <c r="P34" s="733">
        <v>1257.3511508885626</v>
      </c>
      <c r="Q34" s="733">
        <v>1322.1484982907727</v>
      </c>
      <c r="R34" s="733">
        <v>2129.3457371866116</v>
      </c>
      <c r="S34" s="733">
        <v>2835.3592303299088</v>
      </c>
      <c r="T34" s="733">
        <v>2360.1112773530999</v>
      </c>
      <c r="U34" s="733">
        <v>2505.2316703105498</v>
      </c>
      <c r="V34" s="733">
        <v>4398.0576931215237</v>
      </c>
      <c r="W34" s="733">
        <v>4534.8349878341669</v>
      </c>
      <c r="X34" s="733">
        <v>5654.2885454389998</v>
      </c>
      <c r="Y34" s="733">
        <v>6132.2117360927614</v>
      </c>
      <c r="Z34" s="733">
        <v>6427.0888228056501</v>
      </c>
      <c r="AA34" s="733">
        <v>11542.365053241683</v>
      </c>
      <c r="AB34" s="733">
        <v>3198.9307619036467</v>
      </c>
      <c r="AC34" s="733">
        <v>4353.599620499087</v>
      </c>
      <c r="AD34" s="733">
        <v>10040.201783969587</v>
      </c>
      <c r="AE34" s="733">
        <v>17384.871163925611</v>
      </c>
      <c r="AF34" s="733">
        <v>9369.2134007556488</v>
      </c>
      <c r="AG34" s="733">
        <v>9567.8331416161909</v>
      </c>
      <c r="AH34" s="733">
        <v>5352.5450557349523</v>
      </c>
      <c r="AI34" s="733">
        <v>32002.194087441945</v>
      </c>
      <c r="AJ34" s="733">
        <v>25289.444945535452</v>
      </c>
      <c r="AK34" s="733">
        <v>38396.032812583857</v>
      </c>
      <c r="AL34" s="733">
        <v>66109.146069325812</v>
      </c>
      <c r="AM34" s="733">
        <v>156976.81690746214</v>
      </c>
      <c r="AN34" s="733">
        <v>120447.75871344529</v>
      </c>
    </row>
    <row r="35" spans="1:40" ht="14.45" customHeight="1" thickTop="1">
      <c r="C35" s="1101" t="s">
        <v>334</v>
      </c>
      <c r="D35" s="728">
        <v>15</v>
      </c>
      <c r="E35" s="728">
        <v>22</v>
      </c>
      <c r="F35" s="728">
        <v>18</v>
      </c>
      <c r="G35" s="728">
        <v>21</v>
      </c>
      <c r="H35" s="728">
        <v>22</v>
      </c>
      <c r="I35" s="728">
        <v>20</v>
      </c>
      <c r="J35" s="728">
        <v>22</v>
      </c>
      <c r="K35" s="728">
        <v>20</v>
      </c>
      <c r="L35" s="728">
        <v>19</v>
      </c>
      <c r="M35" s="728">
        <v>22</v>
      </c>
      <c r="N35" s="728">
        <v>20</v>
      </c>
      <c r="O35" s="728">
        <v>20</v>
      </c>
      <c r="P35" s="728">
        <v>16</v>
      </c>
      <c r="Q35" s="728">
        <v>22</v>
      </c>
      <c r="R35" s="728">
        <v>18</v>
      </c>
      <c r="S35" s="728">
        <v>22</v>
      </c>
      <c r="T35" s="728">
        <v>20</v>
      </c>
      <c r="U35" s="728">
        <v>20</v>
      </c>
      <c r="V35" s="728">
        <v>21</v>
      </c>
      <c r="W35" s="728">
        <v>18</v>
      </c>
      <c r="X35" s="728">
        <v>21</v>
      </c>
      <c r="Y35" s="728">
        <v>21</v>
      </c>
      <c r="Z35" s="728">
        <v>20</v>
      </c>
      <c r="AA35" s="728">
        <v>19</v>
      </c>
      <c r="AB35" s="728">
        <v>17</v>
      </c>
      <c r="AC35" s="728">
        <v>23</v>
      </c>
      <c r="AD35" s="728">
        <v>17</v>
      </c>
      <c r="AE35" s="728">
        <v>23</v>
      </c>
      <c r="AF35" s="728">
        <v>20</v>
      </c>
      <c r="AG35" s="728">
        <v>21</v>
      </c>
      <c r="AH35" s="728">
        <v>21</v>
      </c>
      <c r="AI35" s="728">
        <v>18</v>
      </c>
      <c r="AJ35" s="728">
        <v>22</v>
      </c>
      <c r="AK35" s="728">
        <v>21</v>
      </c>
      <c r="AL35" s="728">
        <v>20</v>
      </c>
      <c r="AM35" s="728">
        <v>20</v>
      </c>
      <c r="AN35" s="728">
        <v>18</v>
      </c>
    </row>
    <row r="36" spans="1:40" ht="14.25">
      <c r="A36" s="2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</row>
    <row r="37" spans="1:40" ht="14.25">
      <c r="A37" s="2"/>
      <c r="D37" s="730" t="s">
        <v>1952</v>
      </c>
      <c r="E37" s="730" t="s">
        <v>2061</v>
      </c>
      <c r="F37" s="730" t="s">
        <v>2126</v>
      </c>
      <c r="G37" s="730" t="s">
        <v>2166</v>
      </c>
      <c r="H37" s="730" t="s">
        <v>2243</v>
      </c>
      <c r="I37" s="730" t="s">
        <v>2292</v>
      </c>
      <c r="J37" s="730" t="s">
        <v>2352</v>
      </c>
      <c r="K37" s="730" t="s">
        <v>2408</v>
      </c>
      <c r="L37" s="730" t="s">
        <v>2458</v>
      </c>
      <c r="M37" s="730" t="s">
        <v>2569</v>
      </c>
      <c r="N37" s="730" t="s">
        <v>2636</v>
      </c>
      <c r="O37" s="730" t="s">
        <v>2896</v>
      </c>
      <c r="P37" s="730" t="s">
        <v>3053</v>
      </c>
    </row>
    <row r="38" spans="1:40" ht="19.5" customHeight="1">
      <c r="A38" s="520" t="s">
        <v>173</v>
      </c>
      <c r="B38" s="1395" t="s">
        <v>176</v>
      </c>
      <c r="C38" s="1396"/>
      <c r="D38" s="31">
        <v>28894</v>
      </c>
      <c r="E38" s="31">
        <v>26821.633999999998</v>
      </c>
      <c r="F38" s="31">
        <v>114668.85</v>
      </c>
      <c r="G38" s="31">
        <v>263918.75699999998</v>
      </c>
      <c r="H38" s="31">
        <v>53270.94</v>
      </c>
      <c r="I38" s="31">
        <v>76238.418000000005</v>
      </c>
      <c r="J38" s="31">
        <v>40046.589</v>
      </c>
      <c r="K38" s="31">
        <v>522542.17</v>
      </c>
      <c r="L38" s="31">
        <v>423354.37199999997</v>
      </c>
      <c r="M38" s="31">
        <v>739472.95900000003</v>
      </c>
      <c r="N38" s="31">
        <v>1227978.118</v>
      </c>
      <c r="O38" s="31">
        <v>3042429.7689999999</v>
      </c>
      <c r="P38" s="31">
        <v>2228726.8169999998</v>
      </c>
    </row>
    <row r="39" spans="1:40" ht="22.5" customHeight="1">
      <c r="A39" s="520" t="s">
        <v>172</v>
      </c>
      <c r="B39" s="1395" t="s">
        <v>176</v>
      </c>
      <c r="C39" s="1396"/>
      <c r="D39" s="31">
        <v>12239.11</v>
      </c>
      <c r="E39" s="31">
        <v>43828.221000000005</v>
      </c>
      <c r="F39" s="31">
        <v>22788.962</v>
      </c>
      <c r="G39" s="31">
        <v>29369.128000000001</v>
      </c>
      <c r="H39" s="31">
        <v>11288.725</v>
      </c>
      <c r="I39" s="31">
        <v>20670.133999999998</v>
      </c>
      <c r="J39" s="31">
        <v>7745.5559999999996</v>
      </c>
      <c r="K39" s="31">
        <v>23027.384000000002</v>
      </c>
      <c r="L39" s="31">
        <v>38855.044999999998</v>
      </c>
      <c r="M39" s="31">
        <v>23182.303</v>
      </c>
      <c r="N39" s="31">
        <v>23967.609</v>
      </c>
      <c r="O39" s="31">
        <v>63493.028999999995</v>
      </c>
      <c r="P39" s="31">
        <v>41615.968000000001</v>
      </c>
    </row>
    <row r="40" spans="1:40" ht="19.5" customHeight="1">
      <c r="A40" s="520" t="s">
        <v>1397</v>
      </c>
      <c r="B40" s="1395" t="s">
        <v>176</v>
      </c>
      <c r="C40" s="1396"/>
      <c r="D40" s="31">
        <v>27719.124</v>
      </c>
      <c r="E40" s="31">
        <v>55035.268000000004</v>
      </c>
      <c r="F40" s="31">
        <v>46867.998</v>
      </c>
      <c r="G40" s="31">
        <v>129620.43000000001</v>
      </c>
      <c r="H40" s="31">
        <v>138640.20299999998</v>
      </c>
      <c r="I40" s="31">
        <v>121335.693</v>
      </c>
      <c r="J40" s="31">
        <v>82404.218999999997</v>
      </c>
      <c r="K40" s="31">
        <v>81656.889999999985</v>
      </c>
      <c r="L40" s="31">
        <v>138897.674</v>
      </c>
      <c r="M40" s="31">
        <v>110813.88100000001</v>
      </c>
      <c r="N40" s="31">
        <v>165742.34600000002</v>
      </c>
      <c r="O40" s="31">
        <v>253100.22700000001</v>
      </c>
      <c r="P40" s="31">
        <v>59006.909</v>
      </c>
    </row>
    <row r="41" spans="1:40" ht="19.5" customHeight="1">
      <c r="A41" s="950" t="s">
        <v>175</v>
      </c>
      <c r="B41" s="1410" t="s">
        <v>176</v>
      </c>
      <c r="C41" s="1411"/>
      <c r="D41" s="735">
        <v>68852.233999999997</v>
      </c>
      <c r="E41" s="735">
        <v>125685.12300000002</v>
      </c>
      <c r="F41" s="735">
        <v>184325.81</v>
      </c>
      <c r="G41" s="735">
        <v>422908.315</v>
      </c>
      <c r="H41" s="735">
        <v>203199.86799999999</v>
      </c>
      <c r="I41" s="735">
        <v>218244.245</v>
      </c>
      <c r="J41" s="735">
        <v>130196.364</v>
      </c>
      <c r="K41" s="735">
        <v>627226.44400000002</v>
      </c>
      <c r="L41" s="735">
        <v>601107.09100000001</v>
      </c>
      <c r="M41" s="735">
        <v>873469.14300000004</v>
      </c>
      <c r="N41" s="735">
        <v>1417688.0729999999</v>
      </c>
      <c r="O41" s="735">
        <v>3359023.0249999999</v>
      </c>
      <c r="P41" s="735">
        <v>2329349.6939999997</v>
      </c>
    </row>
    <row r="43" spans="1:40" ht="15.75" thickBot="1"/>
    <row r="44" spans="1:40" ht="33" customHeight="1" thickBot="1">
      <c r="A44" s="1331" t="s">
        <v>1637</v>
      </c>
      <c r="B44" s="1331" t="s">
        <v>19</v>
      </c>
      <c r="C44" s="1328"/>
      <c r="D44" s="1387" t="s">
        <v>228</v>
      </c>
      <c r="E44" s="1387"/>
      <c r="F44" s="1387"/>
      <c r="G44" s="1096" t="s">
        <v>1648</v>
      </c>
      <c r="H44" s="1387" t="s">
        <v>229</v>
      </c>
      <c r="I44" s="1387"/>
    </row>
    <row r="45" spans="1:40" ht="27.75" customHeight="1" thickBot="1">
      <c r="A45" s="1409"/>
      <c r="B45" s="1409"/>
      <c r="C45" s="1412"/>
      <c r="D45" s="342" t="s">
        <v>3057</v>
      </c>
      <c r="E45" s="342" t="s">
        <v>3094</v>
      </c>
      <c r="F45" s="736" t="s">
        <v>3058</v>
      </c>
      <c r="G45" s="423" t="s">
        <v>3055</v>
      </c>
      <c r="H45" s="737" t="s">
        <v>2044</v>
      </c>
      <c r="I45" s="342" t="s">
        <v>331</v>
      </c>
    </row>
    <row r="46" spans="1:40" ht="17.25">
      <c r="A46" s="1315" t="s">
        <v>173</v>
      </c>
      <c r="B46" s="1325" t="s">
        <v>18</v>
      </c>
      <c r="C46" s="170" t="s">
        <v>178</v>
      </c>
      <c r="D46" s="171">
        <v>494</v>
      </c>
      <c r="E46" s="171">
        <v>706</v>
      </c>
      <c r="F46" s="171">
        <v>11</v>
      </c>
      <c r="G46" s="172">
        <v>494</v>
      </c>
      <c r="H46" s="174">
        <v>-0.30028328611898014</v>
      </c>
      <c r="I46" s="331">
        <v>43.909090909090907</v>
      </c>
    </row>
    <row r="47" spans="1:40" ht="17.25">
      <c r="A47" s="1315"/>
      <c r="B47" s="1325"/>
      <c r="C47" s="170" t="s">
        <v>1984</v>
      </c>
      <c r="D47" s="175">
        <v>2228726.8169999998</v>
      </c>
      <c r="E47" s="175">
        <v>3042429.7689999999</v>
      </c>
      <c r="F47" s="175">
        <v>28894</v>
      </c>
      <c r="G47" s="176">
        <v>2228726.8169999998</v>
      </c>
      <c r="H47" s="174">
        <v>-0.26745167967096628</v>
      </c>
      <c r="I47" s="331">
        <v>76.134589084238939</v>
      </c>
    </row>
    <row r="48" spans="1:40" ht="18" thickBot="1">
      <c r="A48" s="1315"/>
      <c r="B48" s="1327"/>
      <c r="C48" s="357" t="s">
        <v>1985</v>
      </c>
      <c r="D48" s="207">
        <v>2079009.6622373799</v>
      </c>
      <c r="E48" s="207">
        <v>2848311.1106230202</v>
      </c>
      <c r="F48" s="207">
        <v>28470.35</v>
      </c>
      <c r="G48" s="437">
        <v>2079009.6622373799</v>
      </c>
      <c r="H48" s="178">
        <v>-0.27009038637544358</v>
      </c>
      <c r="I48" s="177">
        <v>72.0236776940705</v>
      </c>
    </row>
    <row r="49" spans="1:9" ht="17.25">
      <c r="A49" s="1315" t="s">
        <v>172</v>
      </c>
      <c r="B49" s="1414" t="s">
        <v>17</v>
      </c>
      <c r="C49" s="170" t="s">
        <v>178</v>
      </c>
      <c r="D49" s="171">
        <v>8</v>
      </c>
      <c r="E49" s="171">
        <v>22</v>
      </c>
      <c r="F49" s="171">
        <v>18</v>
      </c>
      <c r="G49" s="172">
        <v>8</v>
      </c>
      <c r="H49" s="174">
        <v>-0.63636363636363635</v>
      </c>
      <c r="I49" s="331">
        <v>-0.55555555555555558</v>
      </c>
    </row>
    <row r="50" spans="1:9" ht="17.25">
      <c r="A50" s="1315"/>
      <c r="B50" s="1325"/>
      <c r="C50" s="170" t="s">
        <v>1984</v>
      </c>
      <c r="D50" s="175">
        <v>29252.799999999999</v>
      </c>
      <c r="E50" s="175">
        <v>21862.499</v>
      </c>
      <c r="F50" s="175">
        <v>4568</v>
      </c>
      <c r="G50" s="176">
        <v>29252.799999999999</v>
      </c>
      <c r="H50" s="174">
        <v>0.33803551003021193</v>
      </c>
      <c r="I50" s="331">
        <v>5.4038528896672506</v>
      </c>
    </row>
    <row r="51" spans="1:9" ht="17.25">
      <c r="A51" s="1315"/>
      <c r="B51" s="1325"/>
      <c r="C51" s="170" t="s">
        <v>1985</v>
      </c>
      <c r="D51" s="175">
        <v>28820.720625999998</v>
      </c>
      <c r="E51" s="175">
        <v>21527.547081000001</v>
      </c>
      <c r="F51" s="175">
        <v>4542.3999999999996</v>
      </c>
      <c r="G51" s="176">
        <v>28820.720625999998</v>
      </c>
      <c r="H51" s="174">
        <v>0.33878330483071517</v>
      </c>
      <c r="I51" s="331">
        <v>5.3448222582775626</v>
      </c>
    </row>
    <row r="52" spans="1:9" ht="17.25">
      <c r="A52" s="1315"/>
      <c r="B52" s="1325" t="s">
        <v>18</v>
      </c>
      <c r="C52" s="170" t="s">
        <v>178</v>
      </c>
      <c r="D52" s="171">
        <v>41</v>
      </c>
      <c r="E52" s="171">
        <v>76</v>
      </c>
      <c r="F52" s="171">
        <v>40</v>
      </c>
      <c r="G52" s="172">
        <v>41</v>
      </c>
      <c r="H52" s="174">
        <v>-0.46052631578947367</v>
      </c>
      <c r="I52" s="331">
        <v>2.4999999999999911E-2</v>
      </c>
    </row>
    <row r="53" spans="1:9" ht="17.25">
      <c r="A53" s="1315"/>
      <c r="B53" s="1325"/>
      <c r="C53" s="170" t="s">
        <v>1984</v>
      </c>
      <c r="D53" s="175">
        <v>12363.168</v>
      </c>
      <c r="E53" s="175">
        <v>41630.53</v>
      </c>
      <c r="F53" s="175">
        <v>7671.11</v>
      </c>
      <c r="G53" s="176">
        <v>12363.168</v>
      </c>
      <c r="H53" s="174">
        <v>-0.70302640874377531</v>
      </c>
      <c r="I53" s="331">
        <v>0.61165307237153432</v>
      </c>
    </row>
    <row r="54" spans="1:9" ht="18" thickBot="1">
      <c r="A54" s="1315"/>
      <c r="B54" s="1327"/>
      <c r="C54" s="357" t="s">
        <v>1985</v>
      </c>
      <c r="D54" s="207">
        <v>10439.427418454999</v>
      </c>
      <c r="E54" s="207">
        <v>35814.192085928</v>
      </c>
      <c r="F54" s="207">
        <v>5534.6020110629997</v>
      </c>
      <c r="G54" s="437">
        <v>10439.427418454999</v>
      </c>
      <c r="H54" s="178">
        <v>-0.7085114360975121</v>
      </c>
      <c r="I54" s="177">
        <v>0.88621104057488642</v>
      </c>
    </row>
    <row r="55" spans="1:9" ht="17.25">
      <c r="A55" s="1315" t="s">
        <v>1397</v>
      </c>
      <c r="B55" s="1414" t="s">
        <v>17</v>
      </c>
      <c r="C55" s="170" t="s">
        <v>178</v>
      </c>
      <c r="D55" s="175">
        <v>1125</v>
      </c>
      <c r="E55" s="175">
        <v>5375</v>
      </c>
      <c r="F55" s="175">
        <v>2230</v>
      </c>
      <c r="G55" s="176">
        <v>1125</v>
      </c>
      <c r="H55" s="174">
        <v>-0.79069767441860461</v>
      </c>
      <c r="I55" s="331">
        <v>-0.49551569506726456</v>
      </c>
    </row>
    <row r="56" spans="1:9" ht="17.25">
      <c r="A56" s="1315"/>
      <c r="B56" s="1325"/>
      <c r="C56" s="170" t="s">
        <v>1984</v>
      </c>
      <c r="D56" s="175">
        <v>10221.518</v>
      </c>
      <c r="E56" s="175">
        <v>52284.08</v>
      </c>
      <c r="F56" s="175">
        <v>872.45</v>
      </c>
      <c r="G56" s="176">
        <v>10221.518</v>
      </c>
      <c r="H56" s="174">
        <v>-0.80450037564015664</v>
      </c>
      <c r="I56" s="331">
        <v>10.715878273826579</v>
      </c>
    </row>
    <row r="57" spans="1:9" ht="17.25">
      <c r="A57" s="1315"/>
      <c r="B57" s="1325"/>
      <c r="C57" s="170" t="s">
        <v>1985</v>
      </c>
      <c r="D57" s="175">
        <v>10221.189174204001</v>
      </c>
      <c r="E57" s="175">
        <v>52252.337386801002</v>
      </c>
      <c r="F57" s="175">
        <v>832.96962887300003</v>
      </c>
      <c r="G57" s="176">
        <v>10221.189174204001</v>
      </c>
      <c r="H57" s="174">
        <v>-0.80438790520429648</v>
      </c>
      <c r="I57" s="331">
        <v>11.270782535052534</v>
      </c>
    </row>
    <row r="58" spans="1:9" ht="17.25">
      <c r="A58" s="1315"/>
      <c r="B58" s="1325" t="s">
        <v>18</v>
      </c>
      <c r="C58" s="170" t="s">
        <v>178</v>
      </c>
      <c r="D58" s="175">
        <v>17592</v>
      </c>
      <c r="E58" s="175">
        <v>23314</v>
      </c>
      <c r="F58" s="175">
        <v>40218</v>
      </c>
      <c r="G58" s="176">
        <v>17592</v>
      </c>
      <c r="H58" s="174">
        <v>-0.24543192931285918</v>
      </c>
      <c r="I58" s="331">
        <v>-0.56258391764881399</v>
      </c>
    </row>
    <row r="59" spans="1:9" ht="17.25">
      <c r="A59" s="1315"/>
      <c r="B59" s="1325"/>
      <c r="C59" s="170" t="s">
        <v>1984</v>
      </c>
      <c r="D59" s="175">
        <v>48785.391000000003</v>
      </c>
      <c r="E59" s="175">
        <v>200816.147</v>
      </c>
      <c r="F59" s="175">
        <v>26846.673999999999</v>
      </c>
      <c r="G59" s="176">
        <v>48785.391000000003</v>
      </c>
      <c r="H59" s="174">
        <v>-0.75706440080239168</v>
      </c>
      <c r="I59" s="331">
        <v>0.81718565957183387</v>
      </c>
    </row>
    <row r="60" spans="1:9" ht="18" thickBot="1">
      <c r="A60" s="1316"/>
      <c r="B60" s="1327"/>
      <c r="C60" s="357" t="s">
        <v>1985</v>
      </c>
      <c r="D60" s="207">
        <v>39568.657385976003</v>
      </c>
      <c r="E60" s="207">
        <v>181631.15097249401</v>
      </c>
      <c r="F60" s="207">
        <v>15001.501312426</v>
      </c>
      <c r="G60" s="437">
        <v>39568.657385976003</v>
      </c>
      <c r="H60" s="178">
        <v>-0.78214828693141836</v>
      </c>
      <c r="I60" s="331">
        <v>1.6376464969676472</v>
      </c>
    </row>
    <row r="61" spans="1:9" ht="17.25">
      <c r="A61" s="1336" t="s">
        <v>48</v>
      </c>
      <c r="B61" s="1336"/>
      <c r="C61" s="170" t="s">
        <v>178</v>
      </c>
      <c r="D61" s="311">
        <v>19260</v>
      </c>
      <c r="E61" s="311">
        <v>29493</v>
      </c>
      <c r="F61" s="311">
        <v>42517</v>
      </c>
      <c r="G61" s="353">
        <v>19260</v>
      </c>
      <c r="H61" s="436">
        <v>-0.34696368629844365</v>
      </c>
      <c r="I61" s="192">
        <v>-0.54700472752075635</v>
      </c>
    </row>
    <row r="62" spans="1:9" ht="17.25">
      <c r="A62" s="1336"/>
      <c r="B62" s="1336"/>
      <c r="C62" s="170" t="s">
        <v>1984</v>
      </c>
      <c r="D62" s="311">
        <v>2329349.6939999997</v>
      </c>
      <c r="E62" s="311">
        <v>3359023.0249999999</v>
      </c>
      <c r="F62" s="311">
        <v>68852.233999999997</v>
      </c>
      <c r="G62" s="353">
        <v>2329349.6939999997</v>
      </c>
      <c r="H62" s="436">
        <v>-0.30653952751633795</v>
      </c>
      <c r="I62" s="435">
        <v>32.831141833393524</v>
      </c>
    </row>
    <row r="63" spans="1:9" ht="18" thickBot="1">
      <c r="A63" s="1338"/>
      <c r="B63" s="1338"/>
      <c r="C63" s="357" t="s">
        <v>1985</v>
      </c>
      <c r="D63" s="351">
        <v>2168059.6568420152</v>
      </c>
      <c r="E63" s="351">
        <v>3139536.338149243</v>
      </c>
      <c r="F63" s="351">
        <v>54381.822952361996</v>
      </c>
      <c r="G63" s="350">
        <v>2168059.6568420152</v>
      </c>
      <c r="H63" s="180">
        <v>-0.30943316995652725</v>
      </c>
      <c r="I63" s="179">
        <v>38.867358965535537</v>
      </c>
    </row>
    <row r="64" spans="1:9" ht="17.25">
      <c r="A64" s="1341" t="s">
        <v>170</v>
      </c>
      <c r="B64" s="1341"/>
      <c r="C64" s="181" t="s">
        <v>178</v>
      </c>
      <c r="D64" s="348">
        <v>1070</v>
      </c>
      <c r="E64" s="348">
        <v>1474.65</v>
      </c>
      <c r="F64" s="348">
        <v>2501</v>
      </c>
      <c r="G64" s="347">
        <v>1070</v>
      </c>
      <c r="H64" s="183">
        <v>-0.27440409588715975</v>
      </c>
      <c r="I64" s="434">
        <v>-0.57217113154738097</v>
      </c>
    </row>
    <row r="65" spans="1:9" ht="17.25">
      <c r="A65" s="1343"/>
      <c r="B65" s="1343"/>
      <c r="C65" s="181" t="s">
        <v>1984</v>
      </c>
      <c r="D65" s="348">
        <v>129408.31633333332</v>
      </c>
      <c r="E65" s="348">
        <v>167951.15125</v>
      </c>
      <c r="F65" s="348">
        <v>4050.1314117647057</v>
      </c>
      <c r="G65" s="347">
        <v>129408.31633333332</v>
      </c>
      <c r="H65" s="183">
        <v>-0.22948836390704219</v>
      </c>
      <c r="I65" s="434">
        <v>30.951633953760549</v>
      </c>
    </row>
    <row r="66" spans="1:9" ht="18" thickBot="1">
      <c r="A66" s="1413"/>
      <c r="B66" s="1413"/>
      <c r="C66" s="184" t="s">
        <v>1985</v>
      </c>
      <c r="D66" s="302">
        <v>120447.75871344529</v>
      </c>
      <c r="E66" s="302">
        <v>156976.81690746214</v>
      </c>
      <c r="F66" s="302">
        <v>3198.9307619036467</v>
      </c>
      <c r="G66" s="345">
        <v>120447.75871344529</v>
      </c>
      <c r="H66" s="186">
        <v>-0.2327035221739191</v>
      </c>
      <c r="I66" s="185">
        <v>36.652505689672452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29"/>
  <sheetViews>
    <sheetView rightToLeft="1" workbookViewId="0">
      <selection activeCell="R18" sqref="R18"/>
    </sheetView>
  </sheetViews>
  <sheetFormatPr defaultColWidth="9.125" defaultRowHeight="14.25"/>
  <cols>
    <col min="1" max="1" width="9.125" style="1"/>
    <col min="2" max="2" width="9.125" style="2"/>
    <col min="3" max="3" width="17.75" style="2" customWidth="1"/>
    <col min="4" max="5" width="8" style="2" customWidth="1"/>
    <col min="6" max="6" width="8.125" style="2" customWidth="1"/>
    <col min="7" max="7" width="8.75" style="2" customWidth="1"/>
    <col min="8" max="8" width="7.375" style="2" customWidth="1"/>
    <col min="9" max="9" width="8.25" style="2" customWidth="1"/>
    <col min="10" max="26" width="7.375" style="2" customWidth="1"/>
    <col min="27" max="27" width="8.875" style="2" customWidth="1"/>
    <col min="28" max="29" width="7.375" style="2" customWidth="1"/>
    <col min="30" max="33" width="9" style="2" customWidth="1"/>
    <col min="34" max="16384" width="9.125" style="2"/>
  </cols>
  <sheetData>
    <row r="1" spans="1:40" ht="21" customHeight="1" thickBot="1">
      <c r="A1" s="738"/>
      <c r="B1" s="738" t="s">
        <v>19</v>
      </c>
      <c r="C1" s="738" t="s">
        <v>1656</v>
      </c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1406</v>
      </c>
      <c r="R1" s="734" t="s">
        <v>1437</v>
      </c>
      <c r="S1" s="734" t="s">
        <v>1481</v>
      </c>
      <c r="T1" s="734" t="s">
        <v>1537</v>
      </c>
      <c r="U1" s="734" t="s">
        <v>1567</v>
      </c>
      <c r="V1" s="734" t="s">
        <v>1615</v>
      </c>
      <c r="W1" s="734" t="s">
        <v>1643</v>
      </c>
      <c r="X1" s="734" t="s">
        <v>1751</v>
      </c>
      <c r="Y1" s="734" t="s">
        <v>1805</v>
      </c>
      <c r="Z1" s="734" t="s">
        <v>1842</v>
      </c>
      <c r="AA1" s="734" t="s">
        <v>1866</v>
      </c>
      <c r="AB1" s="734" t="s">
        <v>1952</v>
      </c>
      <c r="AC1" s="734" t="s">
        <v>2061</v>
      </c>
      <c r="AD1" s="734" t="s">
        <v>2126</v>
      </c>
      <c r="AE1" s="734" t="s">
        <v>2166</v>
      </c>
      <c r="AF1" s="734" t="s">
        <v>2243</v>
      </c>
      <c r="AG1" s="734" t="s">
        <v>2292</v>
      </c>
      <c r="AH1" s="734" t="s">
        <v>2352</v>
      </c>
      <c r="AI1" s="734" t="s">
        <v>2408</v>
      </c>
      <c r="AJ1" s="734" t="s">
        <v>2458</v>
      </c>
      <c r="AK1" s="734" t="s">
        <v>2569</v>
      </c>
      <c r="AL1" s="734" t="s">
        <v>2636</v>
      </c>
      <c r="AM1" s="734" t="s">
        <v>2896</v>
      </c>
      <c r="AN1" s="734" t="s">
        <v>3053</v>
      </c>
    </row>
    <row r="2" spans="1:40" ht="20.100000000000001" customHeight="1">
      <c r="A2" s="1415" t="s">
        <v>2045</v>
      </c>
      <c r="B2" s="506" t="s">
        <v>17</v>
      </c>
      <c r="C2" s="726" t="s">
        <v>293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  <c r="AI2" s="31">
        <v>14833.735000000001</v>
      </c>
      <c r="AJ2" s="31">
        <v>28506.356</v>
      </c>
      <c r="AK2" s="31">
        <v>9178.6260000000002</v>
      </c>
      <c r="AL2" s="31">
        <v>42575.205999999998</v>
      </c>
      <c r="AM2" s="31">
        <v>74146.578999999998</v>
      </c>
      <c r="AN2" s="31">
        <v>39474.317999999999</v>
      </c>
    </row>
    <row r="3" spans="1:40" ht="20.100000000000001" customHeight="1" thickBot="1">
      <c r="A3" s="1416"/>
      <c r="B3" s="739" t="s">
        <v>18</v>
      </c>
      <c r="C3" s="740" t="s">
        <v>145</v>
      </c>
      <c r="D3" s="741">
        <v>23503.253000000001</v>
      </c>
      <c r="E3" s="741">
        <v>35115.351000000002</v>
      </c>
      <c r="F3" s="741">
        <v>27086.106</v>
      </c>
      <c r="G3" s="741">
        <v>38018.097000000002</v>
      </c>
      <c r="H3" s="741">
        <v>60844.748</v>
      </c>
      <c r="I3" s="741">
        <v>59948.576000000001</v>
      </c>
      <c r="J3" s="741">
        <v>63180.673999999999</v>
      </c>
      <c r="K3" s="741">
        <v>32909.976999999999</v>
      </c>
      <c r="L3" s="741">
        <v>36819.71</v>
      </c>
      <c r="M3" s="741">
        <v>40253.097000000002</v>
      </c>
      <c r="N3" s="741">
        <v>51670.017999999996</v>
      </c>
      <c r="O3" s="741">
        <v>88425.907000000007</v>
      </c>
      <c r="P3" s="741">
        <v>21688.38</v>
      </c>
      <c r="Q3" s="741">
        <v>31301.534</v>
      </c>
      <c r="R3" s="741">
        <v>32869.377</v>
      </c>
      <c r="S3" s="741">
        <v>49136.088000000003</v>
      </c>
      <c r="T3" s="741">
        <v>50779.203999999998</v>
      </c>
      <c r="U3" s="741">
        <v>52333.311999999998</v>
      </c>
      <c r="V3" s="741">
        <v>93050.387000000002</v>
      </c>
      <c r="W3" s="741">
        <v>84221.850999999995</v>
      </c>
      <c r="X3" s="741">
        <v>125848.364</v>
      </c>
      <c r="Y3" s="741">
        <v>132183.783</v>
      </c>
      <c r="Z3" s="741">
        <v>126580.454</v>
      </c>
      <c r="AA3" s="741">
        <v>219789.296</v>
      </c>
      <c r="AB3" s="741">
        <v>63411.784</v>
      </c>
      <c r="AC3" s="741">
        <v>118152.851</v>
      </c>
      <c r="AD3" s="741">
        <v>179782.405</v>
      </c>
      <c r="AE3" s="741">
        <v>414532.75300000003</v>
      </c>
      <c r="AF3" s="741">
        <v>202206.53</v>
      </c>
      <c r="AG3" s="741">
        <v>201108.12599999999</v>
      </c>
      <c r="AH3" s="741">
        <v>109836.758</v>
      </c>
      <c r="AI3" s="741">
        <v>612392.70900000003</v>
      </c>
      <c r="AJ3" s="741">
        <v>572600.73499999999</v>
      </c>
      <c r="AK3" s="741">
        <v>864290.51699999999</v>
      </c>
      <c r="AL3" s="741">
        <v>1375112.8670000001</v>
      </c>
      <c r="AM3" s="741">
        <v>3284876.446</v>
      </c>
      <c r="AN3" s="741">
        <v>2289875.3760000002</v>
      </c>
    </row>
    <row r="4" spans="1:40" ht="20.100000000000001" customHeight="1" thickTop="1">
      <c r="A4" s="1417" t="s">
        <v>2046</v>
      </c>
      <c r="B4" s="523" t="s">
        <v>17</v>
      </c>
      <c r="C4" s="726" t="s">
        <v>293</v>
      </c>
      <c r="D4" s="727">
        <v>2480.7089755779998</v>
      </c>
      <c r="E4" s="727">
        <v>15035.372660122001</v>
      </c>
      <c r="F4" s="727">
        <v>7582.7044634989998</v>
      </c>
      <c r="G4" s="727">
        <v>9723.8396897629991</v>
      </c>
      <c r="H4" s="727">
        <v>5368.4151643490004</v>
      </c>
      <c r="I4" s="727">
        <v>7255.5731581350001</v>
      </c>
      <c r="J4" s="727">
        <v>5527.7041527459996</v>
      </c>
      <c r="K4" s="727">
        <v>13454.481557731</v>
      </c>
      <c r="L4" s="727">
        <v>31911.549952515001</v>
      </c>
      <c r="M4" s="727">
        <v>10141.411461326001</v>
      </c>
      <c r="N4" s="727">
        <v>3368.9299215000001</v>
      </c>
      <c r="O4" s="727">
        <v>24089.453798710001</v>
      </c>
      <c r="P4" s="727">
        <v>764.93145736500003</v>
      </c>
      <c r="Q4" s="727">
        <v>2247.7571648779999</v>
      </c>
      <c r="R4" s="727">
        <v>10278.913828223</v>
      </c>
      <c r="S4" s="727">
        <v>23186.224492271002</v>
      </c>
      <c r="T4" s="727">
        <v>7024.9186570080001</v>
      </c>
      <c r="U4" s="727">
        <v>7147.5868909009996</v>
      </c>
      <c r="V4" s="727">
        <v>6697.0504204870003</v>
      </c>
      <c r="W4" s="727">
        <v>2966.1117462940001</v>
      </c>
      <c r="X4" s="727">
        <v>3145.8129471799998</v>
      </c>
      <c r="Y4" s="727">
        <v>7989.4762783850001</v>
      </c>
      <c r="Z4" s="727">
        <v>12348.957485209001</v>
      </c>
      <c r="AA4" s="727">
        <v>22011.072315635</v>
      </c>
      <c r="AB4" s="727">
        <v>5375.3696288729998</v>
      </c>
      <c r="AC4" s="727">
        <v>7440.8078087900003</v>
      </c>
      <c r="AD4" s="727">
        <v>4538.5460870429997</v>
      </c>
      <c r="AE4" s="727">
        <v>8286.7059922099997</v>
      </c>
      <c r="AF4" s="727">
        <v>978.88241418099994</v>
      </c>
      <c r="AG4" s="727">
        <v>16979.887945668001</v>
      </c>
      <c r="AH4" s="727">
        <v>20349.807855449999</v>
      </c>
      <c r="AI4" s="727">
        <v>14134.621923782001</v>
      </c>
      <c r="AJ4" s="727">
        <v>28418.345363803001</v>
      </c>
      <c r="AK4" s="727">
        <v>9193.6968957329991</v>
      </c>
      <c r="AL4" s="727">
        <v>42518.609755149002</v>
      </c>
      <c r="AM4" s="727">
        <v>73779.884467801006</v>
      </c>
      <c r="AN4" s="727">
        <v>39041.909800203997</v>
      </c>
    </row>
    <row r="5" spans="1:40" ht="20.100000000000001" customHeight="1" thickBot="1">
      <c r="A5" s="1416"/>
      <c r="B5" s="739" t="s">
        <v>18</v>
      </c>
      <c r="C5" s="740" t="s">
        <v>145</v>
      </c>
      <c r="D5" s="741">
        <v>21171.598473544</v>
      </c>
      <c r="E5" s="741">
        <v>30937.099502720001</v>
      </c>
      <c r="F5" s="741">
        <v>23521.344822766001</v>
      </c>
      <c r="G5" s="741">
        <v>34080.927120093998</v>
      </c>
      <c r="H5" s="741">
        <v>51981.574579273001</v>
      </c>
      <c r="I5" s="741">
        <v>49982.522834078998</v>
      </c>
      <c r="J5" s="741">
        <v>55034.067541775003</v>
      </c>
      <c r="K5" s="741">
        <v>27387.938779212</v>
      </c>
      <c r="L5" s="741">
        <v>31574.674781104</v>
      </c>
      <c r="M5" s="741">
        <v>35087.846655394002</v>
      </c>
      <c r="N5" s="741">
        <v>45760.131597737003</v>
      </c>
      <c r="O5" s="741">
        <v>78349.840129336997</v>
      </c>
      <c r="P5" s="741">
        <v>19352.686956852001</v>
      </c>
      <c r="Q5" s="741">
        <v>26839.509797519</v>
      </c>
      <c r="R5" s="741">
        <v>28049.309441136</v>
      </c>
      <c r="S5" s="741">
        <v>39191.678574987003</v>
      </c>
      <c r="T5" s="741">
        <v>40177.306890054002</v>
      </c>
      <c r="U5" s="741">
        <v>42957.046515310001</v>
      </c>
      <c r="V5" s="741">
        <v>85662.161135065006</v>
      </c>
      <c r="W5" s="741">
        <v>78660.918034721006</v>
      </c>
      <c r="X5" s="741">
        <v>115594.246507039</v>
      </c>
      <c r="Y5" s="741">
        <v>120786.970179563</v>
      </c>
      <c r="Z5" s="741">
        <v>116192.818970904</v>
      </c>
      <c r="AA5" s="741">
        <v>197293.863695957</v>
      </c>
      <c r="AB5" s="741">
        <v>49006.453323488997</v>
      </c>
      <c r="AC5" s="741">
        <v>92691.983462688993</v>
      </c>
      <c r="AD5" s="741">
        <v>166144.88424044001</v>
      </c>
      <c r="AE5" s="741">
        <v>391565.33077807899</v>
      </c>
      <c r="AF5" s="741">
        <v>186405.385600932</v>
      </c>
      <c r="AG5" s="741">
        <v>183944.60802827199</v>
      </c>
      <c r="AH5" s="741">
        <v>92053.638314983997</v>
      </c>
      <c r="AI5" s="741">
        <v>561904.87165017298</v>
      </c>
      <c r="AJ5" s="741">
        <v>527949.443437977</v>
      </c>
      <c r="AK5" s="741">
        <v>797122.99216852803</v>
      </c>
      <c r="AL5" s="741">
        <v>1279664.3116313601</v>
      </c>
      <c r="AM5" s="741">
        <v>3065756.4536814401</v>
      </c>
      <c r="AN5" s="741">
        <v>2129017.7470418098</v>
      </c>
    </row>
    <row r="6" spans="1:40" ht="20.100000000000001" customHeight="1" thickTop="1">
      <c r="A6" s="1417" t="s">
        <v>178</v>
      </c>
      <c r="B6" s="506" t="s">
        <v>17</v>
      </c>
      <c r="C6" s="725" t="s">
        <v>293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  <c r="AI6" s="31">
        <v>1512</v>
      </c>
      <c r="AJ6" s="31">
        <v>1632</v>
      </c>
      <c r="AK6" s="31">
        <v>378</v>
      </c>
      <c r="AL6" s="31">
        <v>3551</v>
      </c>
      <c r="AM6" s="31">
        <v>5397</v>
      </c>
      <c r="AN6" s="31">
        <v>1133</v>
      </c>
    </row>
    <row r="7" spans="1:40" ht="20.100000000000001" customHeight="1" thickBot="1">
      <c r="A7" s="1416"/>
      <c r="B7" s="739" t="s">
        <v>18</v>
      </c>
      <c r="C7" s="740" t="s">
        <v>145</v>
      </c>
      <c r="D7" s="741">
        <v>11987</v>
      </c>
      <c r="E7" s="741">
        <v>17537</v>
      </c>
      <c r="F7" s="741">
        <v>17061</v>
      </c>
      <c r="G7" s="741">
        <v>21147</v>
      </c>
      <c r="H7" s="741">
        <v>29112</v>
      </c>
      <c r="I7" s="741">
        <v>27892</v>
      </c>
      <c r="J7" s="741">
        <v>27718</v>
      </c>
      <c r="K7" s="741">
        <v>23976</v>
      </c>
      <c r="L7" s="741">
        <v>22825</v>
      </c>
      <c r="M7" s="741">
        <v>25874</v>
      </c>
      <c r="N7" s="741">
        <v>21320</v>
      </c>
      <c r="O7" s="741">
        <v>27891</v>
      </c>
      <c r="P7" s="741">
        <v>14720</v>
      </c>
      <c r="Q7" s="741">
        <v>23496</v>
      </c>
      <c r="R7" s="741">
        <v>18811</v>
      </c>
      <c r="S7" s="741">
        <v>24597</v>
      </c>
      <c r="T7" s="741">
        <v>26718</v>
      </c>
      <c r="U7" s="741">
        <v>24833</v>
      </c>
      <c r="V7" s="741">
        <v>25112</v>
      </c>
      <c r="W7" s="741">
        <v>22340</v>
      </c>
      <c r="X7" s="741">
        <v>25495</v>
      </c>
      <c r="Y7" s="741">
        <v>27165</v>
      </c>
      <c r="Z7" s="741">
        <v>26864</v>
      </c>
      <c r="AA7" s="741">
        <v>53138</v>
      </c>
      <c r="AB7" s="741">
        <v>40269</v>
      </c>
      <c r="AC7" s="741">
        <v>47687</v>
      </c>
      <c r="AD7" s="741">
        <v>28390</v>
      </c>
      <c r="AE7" s="741">
        <v>30735</v>
      </c>
      <c r="AF7" s="741">
        <v>27605</v>
      </c>
      <c r="AG7" s="741">
        <v>25672</v>
      </c>
      <c r="AH7" s="741">
        <v>25294</v>
      </c>
      <c r="AI7" s="741">
        <v>21027</v>
      </c>
      <c r="AJ7" s="741">
        <v>20087</v>
      </c>
      <c r="AK7" s="741">
        <v>16807</v>
      </c>
      <c r="AL7" s="741">
        <v>19260</v>
      </c>
      <c r="AM7" s="741">
        <v>24096</v>
      </c>
      <c r="AN7" s="741">
        <v>18127</v>
      </c>
    </row>
    <row r="8" spans="1:40" ht="20.100000000000001" customHeight="1" thickTop="1">
      <c r="A8" s="1418" t="s">
        <v>48</v>
      </c>
      <c r="B8" s="1419"/>
      <c r="C8" s="762" t="s">
        <v>1984</v>
      </c>
      <c r="D8" s="587">
        <v>25973.501</v>
      </c>
      <c r="E8" s="587">
        <v>50834.953000000001</v>
      </c>
      <c r="F8" s="587">
        <v>34787.862999999998</v>
      </c>
      <c r="G8" s="587">
        <v>47837.684000000001</v>
      </c>
      <c r="H8" s="587">
        <v>66339.375</v>
      </c>
      <c r="I8" s="587">
        <v>67354.085000000006</v>
      </c>
      <c r="J8" s="587">
        <v>68788.335999999996</v>
      </c>
      <c r="K8" s="587">
        <v>46397.368000000002</v>
      </c>
      <c r="L8" s="587">
        <v>68755.418000000005</v>
      </c>
      <c r="M8" s="587">
        <v>50328.690999999999</v>
      </c>
      <c r="N8" s="587">
        <v>55042.076999999997</v>
      </c>
      <c r="O8" s="587">
        <v>112641.55100000001</v>
      </c>
      <c r="P8" s="587">
        <v>22465.285</v>
      </c>
      <c r="Q8" s="587">
        <v>33559.32</v>
      </c>
      <c r="R8" s="587">
        <v>44093.86</v>
      </c>
      <c r="S8" s="587">
        <v>72771.700000000012</v>
      </c>
      <c r="T8" s="587">
        <v>58136.720999999998</v>
      </c>
      <c r="U8" s="587">
        <v>59518.871999999996</v>
      </c>
      <c r="V8" s="587">
        <v>99823.247000000003</v>
      </c>
      <c r="W8" s="587">
        <v>87340.233999999997</v>
      </c>
      <c r="X8" s="587">
        <v>129196.912</v>
      </c>
      <c r="Y8" s="587">
        <v>140232.1</v>
      </c>
      <c r="Z8" s="587">
        <v>139169.76699999999</v>
      </c>
      <c r="AA8" s="587">
        <v>241893.655</v>
      </c>
      <c r="AB8" s="587">
        <v>68852.233999999997</v>
      </c>
      <c r="AC8" s="587">
        <v>125685.12299999999</v>
      </c>
      <c r="AD8" s="587">
        <v>184325.81</v>
      </c>
      <c r="AE8" s="587">
        <v>422908.315</v>
      </c>
      <c r="AF8" s="587">
        <v>203199.86799999999</v>
      </c>
      <c r="AG8" s="587">
        <v>218244.245</v>
      </c>
      <c r="AH8" s="587">
        <v>130196.364</v>
      </c>
      <c r="AI8" s="587">
        <v>627226.44400000002</v>
      </c>
      <c r="AJ8" s="587">
        <v>601107.09100000001</v>
      </c>
      <c r="AK8" s="587">
        <v>873469.14300000004</v>
      </c>
      <c r="AL8" s="587">
        <v>1417688.0730000001</v>
      </c>
      <c r="AM8" s="587">
        <v>3359023.0249999999</v>
      </c>
      <c r="AN8" s="587">
        <v>2329349.6940000001</v>
      </c>
    </row>
    <row r="9" spans="1:40" ht="20.100000000000001" customHeight="1">
      <c r="A9" s="1420"/>
      <c r="B9" s="1421"/>
      <c r="C9" s="763" t="s">
        <v>2047</v>
      </c>
      <c r="D9" s="587">
        <v>23652.307449122</v>
      </c>
      <c r="E9" s="587">
        <v>45972.472162842001</v>
      </c>
      <c r="F9" s="587">
        <v>31104.049286264999</v>
      </c>
      <c r="G9" s="587">
        <v>43804.766809856999</v>
      </c>
      <c r="H9" s="587">
        <v>57349.989743622005</v>
      </c>
      <c r="I9" s="587">
        <v>57238.095992213995</v>
      </c>
      <c r="J9" s="587">
        <v>60561.771694521005</v>
      </c>
      <c r="K9" s="587">
        <v>40842.420336943003</v>
      </c>
      <c r="L9" s="587">
        <v>63486.224733619005</v>
      </c>
      <c r="M9" s="587">
        <v>45229.258116720004</v>
      </c>
      <c r="N9" s="587">
        <v>49129.061519237002</v>
      </c>
      <c r="O9" s="587">
        <v>102439.293928047</v>
      </c>
      <c r="P9" s="587">
        <v>20117.618414217002</v>
      </c>
      <c r="Q9" s="587">
        <v>29087.266962397</v>
      </c>
      <c r="R9" s="587">
        <v>38328.223269358998</v>
      </c>
      <c r="S9" s="587">
        <v>62377.903067258005</v>
      </c>
      <c r="T9" s="587">
        <v>47202.225547062</v>
      </c>
      <c r="U9" s="587">
        <v>50104.633406211004</v>
      </c>
      <c r="V9" s="587">
        <v>92359.211555551999</v>
      </c>
      <c r="W9" s="587">
        <v>81627.029781015008</v>
      </c>
      <c r="X9" s="587">
        <v>118740.05945421901</v>
      </c>
      <c r="Y9" s="587">
        <v>128776.446457948</v>
      </c>
      <c r="Z9" s="587">
        <v>128541.776456113</v>
      </c>
      <c r="AA9" s="587">
        <v>219304.93601159198</v>
      </c>
      <c r="AB9" s="587">
        <v>54381.822952361996</v>
      </c>
      <c r="AC9" s="587">
        <v>100132.791271479</v>
      </c>
      <c r="AD9" s="587">
        <v>170683.43032748302</v>
      </c>
      <c r="AE9" s="587">
        <v>399852.03677028901</v>
      </c>
      <c r="AF9" s="587">
        <v>187384.26801511299</v>
      </c>
      <c r="AG9" s="587">
        <v>200924.49597394001</v>
      </c>
      <c r="AH9" s="587">
        <v>112403.44617043399</v>
      </c>
      <c r="AI9" s="587">
        <v>576039.49357395503</v>
      </c>
      <c r="AJ9" s="587">
        <v>556367.78880177997</v>
      </c>
      <c r="AK9" s="587">
        <v>806316.68906426104</v>
      </c>
      <c r="AL9" s="587">
        <v>1322182.9213865092</v>
      </c>
      <c r="AM9" s="587">
        <v>3139536.3381492412</v>
      </c>
      <c r="AN9" s="587">
        <v>2168059.6568420138</v>
      </c>
    </row>
    <row r="10" spans="1:40" ht="20.100000000000001" customHeight="1" thickBot="1">
      <c r="A10" s="1422"/>
      <c r="B10" s="1423"/>
      <c r="C10" s="764" t="s">
        <v>178</v>
      </c>
      <c r="D10" s="765">
        <v>13870</v>
      </c>
      <c r="E10" s="765">
        <v>20663</v>
      </c>
      <c r="F10" s="765">
        <v>20240</v>
      </c>
      <c r="G10" s="765">
        <v>25431</v>
      </c>
      <c r="H10" s="765">
        <v>33246</v>
      </c>
      <c r="I10" s="765">
        <v>31497</v>
      </c>
      <c r="J10" s="765">
        <v>31413</v>
      </c>
      <c r="K10" s="765">
        <v>26464</v>
      </c>
      <c r="L10" s="765">
        <v>25035</v>
      </c>
      <c r="M10" s="765">
        <v>27798</v>
      </c>
      <c r="N10" s="765">
        <v>23516</v>
      </c>
      <c r="O10" s="765">
        <v>31934</v>
      </c>
      <c r="P10" s="765">
        <v>16291</v>
      </c>
      <c r="Q10" s="765">
        <v>25686</v>
      </c>
      <c r="R10" s="765">
        <v>20837</v>
      </c>
      <c r="S10" s="765">
        <v>27300</v>
      </c>
      <c r="T10" s="765">
        <v>28693</v>
      </c>
      <c r="U10" s="765">
        <v>26887</v>
      </c>
      <c r="V10" s="765">
        <v>28000</v>
      </c>
      <c r="W10" s="765">
        <v>24400</v>
      </c>
      <c r="X10" s="765">
        <v>28790</v>
      </c>
      <c r="Y10" s="765">
        <v>30142</v>
      </c>
      <c r="Z10" s="765">
        <v>30033</v>
      </c>
      <c r="AA10" s="765">
        <v>57370</v>
      </c>
      <c r="AB10" s="765">
        <v>42517</v>
      </c>
      <c r="AC10" s="765">
        <v>49792</v>
      </c>
      <c r="AD10" s="765">
        <v>29115</v>
      </c>
      <c r="AE10" s="765">
        <v>32892</v>
      </c>
      <c r="AF10" s="765">
        <v>28745</v>
      </c>
      <c r="AG10" s="765">
        <v>27697</v>
      </c>
      <c r="AH10" s="765">
        <v>28056</v>
      </c>
      <c r="AI10" s="765">
        <v>22539</v>
      </c>
      <c r="AJ10" s="765">
        <v>21719</v>
      </c>
      <c r="AK10" s="765">
        <v>17185</v>
      </c>
      <c r="AL10" s="765">
        <v>22811</v>
      </c>
      <c r="AM10" s="765">
        <v>29493</v>
      </c>
      <c r="AN10" s="765">
        <v>19260</v>
      </c>
    </row>
    <row r="11" spans="1:40" ht="20.100000000000001" customHeight="1" thickTop="1">
      <c r="A11" s="1418" t="s">
        <v>170</v>
      </c>
      <c r="B11" s="1419"/>
      <c r="C11" s="743" t="s">
        <v>176</v>
      </c>
      <c r="D11" s="744">
        <v>1731.5667333333333</v>
      </c>
      <c r="E11" s="744">
        <v>2310.679681818182</v>
      </c>
      <c r="F11" s="744">
        <v>1932.6590555555554</v>
      </c>
      <c r="G11" s="744">
        <v>2277.9849523809526</v>
      </c>
      <c r="H11" s="744">
        <v>3015.4261363636365</v>
      </c>
      <c r="I11" s="744">
        <v>3367.7042500000002</v>
      </c>
      <c r="J11" s="744">
        <v>3126.7425454545451</v>
      </c>
      <c r="K11" s="744">
        <v>2319.8684000000003</v>
      </c>
      <c r="L11" s="744">
        <v>3618.7062105263162</v>
      </c>
      <c r="M11" s="744">
        <v>2287.6677727272727</v>
      </c>
      <c r="N11" s="744">
        <v>2752.10385</v>
      </c>
      <c r="O11" s="744">
        <v>5632.07755</v>
      </c>
      <c r="P11" s="744">
        <v>1404.0803125</v>
      </c>
      <c r="Q11" s="744">
        <v>1525.4236363636364</v>
      </c>
      <c r="R11" s="744">
        <v>2449.6588888888891</v>
      </c>
      <c r="S11" s="744">
        <v>3307.8045454545459</v>
      </c>
      <c r="T11" s="744">
        <v>2906.8360499999999</v>
      </c>
      <c r="U11" s="744">
        <v>2975.9435999999996</v>
      </c>
      <c r="V11" s="744">
        <v>4753.4879523809523</v>
      </c>
      <c r="W11" s="744">
        <v>4852.2352222222216</v>
      </c>
      <c r="X11" s="744">
        <v>6152.2339047619043</v>
      </c>
      <c r="Y11" s="744">
        <v>6677.7190476190481</v>
      </c>
      <c r="Z11" s="744">
        <v>6958.4883499999996</v>
      </c>
      <c r="AA11" s="744">
        <v>12731.245000000001</v>
      </c>
      <c r="AB11" s="744">
        <v>4050.1314117647057</v>
      </c>
      <c r="AC11" s="744">
        <v>5464.570565217391</v>
      </c>
      <c r="AD11" s="744">
        <v>10842.694705882353</v>
      </c>
      <c r="AE11" s="744">
        <v>18387.318043478263</v>
      </c>
      <c r="AF11" s="744">
        <v>10159.993399999999</v>
      </c>
      <c r="AG11" s="744">
        <v>10392.583095238095</v>
      </c>
      <c r="AH11" s="744">
        <v>6199.8268571428571</v>
      </c>
      <c r="AI11" s="744">
        <v>34845.913555555555</v>
      </c>
      <c r="AJ11" s="744">
        <v>27323.049590909093</v>
      </c>
      <c r="AK11" s="744">
        <v>41593.768714285718</v>
      </c>
      <c r="AL11" s="744">
        <v>70884.403650000007</v>
      </c>
      <c r="AM11" s="744">
        <v>167951.15125</v>
      </c>
      <c r="AN11" s="744">
        <v>129408.31633333334</v>
      </c>
    </row>
    <row r="12" spans="1:40" ht="20.100000000000001" customHeight="1">
      <c r="A12" s="1420"/>
      <c r="B12" s="1421"/>
      <c r="C12" s="743" t="s">
        <v>31</v>
      </c>
      <c r="D12" s="744">
        <v>1576.8204966081332</v>
      </c>
      <c r="E12" s="744">
        <v>2089.6578255837271</v>
      </c>
      <c r="F12" s="744">
        <v>1728.0027381258333</v>
      </c>
      <c r="G12" s="744">
        <v>2085.9412766598571</v>
      </c>
      <c r="H12" s="744">
        <v>2606.8177156191819</v>
      </c>
      <c r="I12" s="744">
        <v>2861.9047996106997</v>
      </c>
      <c r="J12" s="744">
        <v>2752.8078042964094</v>
      </c>
      <c r="K12" s="744">
        <v>2042.1210168471503</v>
      </c>
      <c r="L12" s="744">
        <v>3341.3802491378424</v>
      </c>
      <c r="M12" s="744">
        <v>2055.8753689418186</v>
      </c>
      <c r="N12" s="744">
        <v>2456.4530759618501</v>
      </c>
      <c r="O12" s="744">
        <v>5121.9646964023505</v>
      </c>
      <c r="P12" s="744">
        <v>1257.3511508885626</v>
      </c>
      <c r="Q12" s="744">
        <v>1322.1484982907727</v>
      </c>
      <c r="R12" s="744">
        <v>2129.3457371866111</v>
      </c>
      <c r="S12" s="744">
        <v>2835.3592303299092</v>
      </c>
      <c r="T12" s="744">
        <v>2360.1112773530999</v>
      </c>
      <c r="U12" s="744">
        <v>2505.2316703105503</v>
      </c>
      <c r="V12" s="744">
        <v>4398.0576931215237</v>
      </c>
      <c r="W12" s="744">
        <v>4534.8349878341669</v>
      </c>
      <c r="X12" s="744">
        <v>5654.2885454390007</v>
      </c>
      <c r="Y12" s="744">
        <v>6132.2117360927614</v>
      </c>
      <c r="Z12" s="744">
        <v>6427.0888228056501</v>
      </c>
      <c r="AA12" s="744">
        <v>11542.365053241683</v>
      </c>
      <c r="AB12" s="744">
        <v>3198.9307619036467</v>
      </c>
      <c r="AC12" s="744">
        <v>4353.599620499087</v>
      </c>
      <c r="AD12" s="744">
        <v>10040.201783969589</v>
      </c>
      <c r="AE12" s="744">
        <v>17384.871163925611</v>
      </c>
      <c r="AF12" s="744">
        <v>9369.2134007556488</v>
      </c>
      <c r="AG12" s="744">
        <v>9567.8331416161909</v>
      </c>
      <c r="AH12" s="744">
        <v>5352.5450557349523</v>
      </c>
      <c r="AI12" s="744">
        <v>32002.194087441945</v>
      </c>
      <c r="AJ12" s="744">
        <v>25289.444945535452</v>
      </c>
      <c r="AK12" s="744">
        <v>38396.032812583857</v>
      </c>
      <c r="AL12" s="744">
        <v>66109.146069325463</v>
      </c>
      <c r="AM12" s="744">
        <v>156976.81690746205</v>
      </c>
      <c r="AN12" s="744">
        <v>120447.75871344522</v>
      </c>
    </row>
    <row r="13" spans="1:40" ht="20.100000000000001" customHeight="1" thickBot="1">
      <c r="A13" s="1422"/>
      <c r="B13" s="1423"/>
      <c r="C13" s="745" t="s">
        <v>178</v>
      </c>
      <c r="D13" s="746">
        <v>924.66666666666663</v>
      </c>
      <c r="E13" s="746">
        <v>939.22727272727275</v>
      </c>
      <c r="F13" s="746">
        <v>1124.4444444444443</v>
      </c>
      <c r="G13" s="746">
        <v>1211</v>
      </c>
      <c r="H13" s="746">
        <v>1511.1818181818182</v>
      </c>
      <c r="I13" s="746">
        <v>1574.85</v>
      </c>
      <c r="J13" s="746">
        <v>1427.8636363636363</v>
      </c>
      <c r="K13" s="746">
        <v>1323.2</v>
      </c>
      <c r="L13" s="746">
        <v>1317.6315789473683</v>
      </c>
      <c r="M13" s="746">
        <v>1263.5454545454545</v>
      </c>
      <c r="N13" s="746">
        <v>1175.8</v>
      </c>
      <c r="O13" s="746">
        <v>1596.7</v>
      </c>
      <c r="P13" s="746">
        <v>1018.1875</v>
      </c>
      <c r="Q13" s="746">
        <v>1167.5454545454545</v>
      </c>
      <c r="R13" s="746">
        <v>1157.6111111111111</v>
      </c>
      <c r="S13" s="746">
        <v>1240.909090909091</v>
      </c>
      <c r="T13" s="746">
        <v>1434.65</v>
      </c>
      <c r="U13" s="746">
        <v>1344.35</v>
      </c>
      <c r="V13" s="746">
        <v>1333.3333333333333</v>
      </c>
      <c r="W13" s="746">
        <v>1355.5555555555557</v>
      </c>
      <c r="X13" s="746">
        <v>1370.952380952381</v>
      </c>
      <c r="Y13" s="746">
        <v>1435.3333333333333</v>
      </c>
      <c r="Z13" s="746">
        <v>1501.65</v>
      </c>
      <c r="AA13" s="746">
        <v>3019.4736842105262</v>
      </c>
      <c r="AB13" s="746">
        <v>2501</v>
      </c>
      <c r="AC13" s="746">
        <v>2164.8695652173915</v>
      </c>
      <c r="AD13" s="746">
        <v>1712.6470588235295</v>
      </c>
      <c r="AE13" s="746">
        <v>1430.0869565217392</v>
      </c>
      <c r="AF13" s="746">
        <v>1437.25</v>
      </c>
      <c r="AG13" s="746">
        <v>1318.9047619047619</v>
      </c>
      <c r="AH13" s="746">
        <v>1336</v>
      </c>
      <c r="AI13" s="746">
        <v>1252.1666666666667</v>
      </c>
      <c r="AJ13" s="746">
        <v>987.22727272727275</v>
      </c>
      <c r="AK13" s="746">
        <v>818.33333333333337</v>
      </c>
      <c r="AL13" s="746">
        <v>1140.55</v>
      </c>
      <c r="AM13" s="746">
        <v>1474.65</v>
      </c>
      <c r="AN13" s="746">
        <v>1070</v>
      </c>
    </row>
    <row r="14" spans="1:40" ht="15.75" thickTop="1">
      <c r="A14" s="27"/>
      <c r="C14" s="742" t="s">
        <v>334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  <c r="AI14" s="31">
        <v>18</v>
      </c>
      <c r="AJ14" s="31">
        <v>22</v>
      </c>
      <c r="AK14" s="31">
        <v>21</v>
      </c>
      <c r="AL14" s="31">
        <v>20</v>
      </c>
      <c r="AM14" s="31">
        <v>20</v>
      </c>
      <c r="AN14" s="31">
        <v>18</v>
      </c>
    </row>
    <row r="15" spans="1:40" ht="15" thickBot="1"/>
    <row r="16" spans="1:40" ht="42.75" thickBot="1">
      <c r="A16" s="1425"/>
      <c r="B16" s="1331" t="s">
        <v>19</v>
      </c>
      <c r="C16" s="1331" t="s">
        <v>1656</v>
      </c>
      <c r="D16" s="1387" t="s">
        <v>228</v>
      </c>
      <c r="E16" s="1387"/>
      <c r="F16" s="1388"/>
      <c r="G16" s="439" t="s">
        <v>2048</v>
      </c>
      <c r="H16" s="1389" t="s">
        <v>229</v>
      </c>
      <c r="I16" s="1387"/>
    </row>
    <row r="17" spans="1:9" ht="35.25" thickBot="1">
      <c r="A17" s="1426"/>
      <c r="B17" s="1409"/>
      <c r="C17" s="1409"/>
      <c r="D17" s="342" t="s">
        <v>3057</v>
      </c>
      <c r="E17" s="342" t="s">
        <v>3094</v>
      </c>
      <c r="F17" s="342" t="s">
        <v>3058</v>
      </c>
      <c r="G17" s="423" t="s">
        <v>3059</v>
      </c>
      <c r="H17" s="737" t="s">
        <v>230</v>
      </c>
      <c r="I17" s="342" t="s">
        <v>331</v>
      </c>
    </row>
    <row r="18" spans="1:9" ht="18" customHeight="1">
      <c r="A18" s="1334" t="s">
        <v>2050</v>
      </c>
      <c r="B18" s="317" t="s">
        <v>17</v>
      </c>
      <c r="C18" s="170" t="s">
        <v>293</v>
      </c>
      <c r="D18" s="175">
        <v>39474.317999999999</v>
      </c>
      <c r="E18" s="747">
        <v>74146.578999999998</v>
      </c>
      <c r="F18" s="175">
        <v>5440.45</v>
      </c>
      <c r="G18" s="176">
        <v>39474.317999999999</v>
      </c>
      <c r="H18" s="174">
        <v>-0.46761781147043879</v>
      </c>
      <c r="I18" s="331">
        <v>6.2557082594270694</v>
      </c>
    </row>
    <row r="19" spans="1:9" ht="18" customHeight="1" thickBot="1">
      <c r="A19" s="1338"/>
      <c r="B19" s="357" t="s">
        <v>18</v>
      </c>
      <c r="C19" s="357" t="s">
        <v>145</v>
      </c>
      <c r="D19" s="207">
        <v>2289875.3760000002</v>
      </c>
      <c r="E19" s="748">
        <v>3284876.446</v>
      </c>
      <c r="F19" s="207">
        <v>63411.784</v>
      </c>
      <c r="G19" s="437">
        <v>2289875.3760000002</v>
      </c>
      <c r="H19" s="178">
        <v>-0.30290365143310471</v>
      </c>
      <c r="I19" s="177">
        <v>35.111196240749202</v>
      </c>
    </row>
    <row r="20" spans="1:9" ht="18" customHeight="1">
      <c r="A20" s="1334" t="s">
        <v>2049</v>
      </c>
      <c r="B20" s="463" t="s">
        <v>17</v>
      </c>
      <c r="C20" s="170" t="s">
        <v>293</v>
      </c>
      <c r="D20" s="175">
        <v>39041.909800203997</v>
      </c>
      <c r="E20" s="749">
        <v>73779.884467801006</v>
      </c>
      <c r="F20" s="175">
        <v>5375.3696288729998</v>
      </c>
      <c r="G20" s="176">
        <v>39041.909800203997</v>
      </c>
      <c r="H20" s="750">
        <v>-0.47083259777612341</v>
      </c>
      <c r="I20" s="331">
        <v>6.2631116547774086</v>
      </c>
    </row>
    <row r="21" spans="1:9" ht="18" customHeight="1" thickBot="1">
      <c r="A21" s="1338"/>
      <c r="B21" s="357" t="s">
        <v>18</v>
      </c>
      <c r="C21" s="357" t="s">
        <v>145</v>
      </c>
      <c r="D21" s="207">
        <v>2129017.7470418098</v>
      </c>
      <c r="E21" s="748">
        <v>3065756.4536814401</v>
      </c>
      <c r="F21" s="207">
        <v>49006.453323488997</v>
      </c>
      <c r="G21" s="437">
        <v>2129017.7470418098</v>
      </c>
      <c r="H21" s="178">
        <v>-0.30554896345884552</v>
      </c>
      <c r="I21" s="177">
        <v>42.443620230753623</v>
      </c>
    </row>
    <row r="22" spans="1:9" ht="18" customHeight="1">
      <c r="A22" s="1334" t="s">
        <v>178</v>
      </c>
      <c r="B22" s="463" t="s">
        <v>17</v>
      </c>
      <c r="C22" s="170" t="s">
        <v>293</v>
      </c>
      <c r="D22" s="175">
        <v>1133</v>
      </c>
      <c r="E22" s="749">
        <v>5397</v>
      </c>
      <c r="F22" s="175">
        <v>2248</v>
      </c>
      <c r="G22" s="176">
        <v>1133</v>
      </c>
      <c r="H22" s="750">
        <v>-0.79006855660552155</v>
      </c>
      <c r="I22" s="331">
        <v>-0.49599644128113884</v>
      </c>
    </row>
    <row r="23" spans="1:9" ht="18" customHeight="1" thickBot="1">
      <c r="A23" s="1338"/>
      <c r="B23" s="357" t="s">
        <v>18</v>
      </c>
      <c r="C23" s="357" t="s">
        <v>145</v>
      </c>
      <c r="D23" s="207">
        <v>18127</v>
      </c>
      <c r="E23" s="748">
        <v>24096</v>
      </c>
      <c r="F23" s="207">
        <v>40269</v>
      </c>
      <c r="G23" s="437">
        <v>18127</v>
      </c>
      <c r="H23" s="178">
        <v>-0.2477174634794157</v>
      </c>
      <c r="I23" s="331">
        <v>-0.5498522436613773</v>
      </c>
    </row>
    <row r="24" spans="1:9" ht="18" customHeight="1">
      <c r="A24" s="1333" t="s">
        <v>48</v>
      </c>
      <c r="B24" s="1334"/>
      <c r="C24" s="438" t="s">
        <v>1984</v>
      </c>
      <c r="D24" s="311">
        <v>2329349.6940000001</v>
      </c>
      <c r="E24" s="751">
        <v>3359023.0249999999</v>
      </c>
      <c r="F24" s="311">
        <v>68852.233999999997</v>
      </c>
      <c r="G24" s="353">
        <v>2329349.6940000001</v>
      </c>
      <c r="H24" s="752">
        <v>-0.30653952751633784</v>
      </c>
      <c r="I24" s="335">
        <v>32.831141833393531</v>
      </c>
    </row>
    <row r="25" spans="1:9" ht="18" customHeight="1">
      <c r="A25" s="1335"/>
      <c r="B25" s="1336"/>
      <c r="C25" s="438" t="s">
        <v>1985</v>
      </c>
      <c r="D25" s="311">
        <v>2168059.6568420138</v>
      </c>
      <c r="E25" s="753">
        <v>3139536.3381492412</v>
      </c>
      <c r="F25" s="311">
        <v>54381.822952361996</v>
      </c>
      <c r="G25" s="353">
        <v>2168059.6568420138</v>
      </c>
      <c r="H25" s="310">
        <v>-0.30943316995652725</v>
      </c>
      <c r="I25" s="325">
        <v>38.867358965535509</v>
      </c>
    </row>
    <row r="26" spans="1:9" ht="18" customHeight="1" thickBot="1">
      <c r="A26" s="1337"/>
      <c r="B26" s="1338"/>
      <c r="C26" s="193" t="s">
        <v>178</v>
      </c>
      <c r="D26" s="351">
        <v>19260</v>
      </c>
      <c r="E26" s="754">
        <v>29493</v>
      </c>
      <c r="F26" s="351">
        <v>42517</v>
      </c>
      <c r="G26" s="350">
        <v>19260</v>
      </c>
      <c r="H26" s="755">
        <v>-0.34696368629844365</v>
      </c>
      <c r="I26" s="756">
        <v>-0.54700472752075635</v>
      </c>
    </row>
    <row r="27" spans="1:9" ht="18" customHeight="1">
      <c r="A27" s="1340" t="s">
        <v>170</v>
      </c>
      <c r="B27" s="1341"/>
      <c r="C27" s="181" t="s">
        <v>1984</v>
      </c>
      <c r="D27" s="189">
        <v>129408.31633333334</v>
      </c>
      <c r="E27" s="757">
        <v>167951.15125</v>
      </c>
      <c r="F27" s="189">
        <v>4050.1314117647057</v>
      </c>
      <c r="G27" s="758">
        <v>129408.31633333334</v>
      </c>
      <c r="H27" s="759">
        <v>-0.22948836390704208</v>
      </c>
      <c r="I27" s="434">
        <v>30.951633953760552</v>
      </c>
    </row>
    <row r="28" spans="1:9" ht="18" customHeight="1">
      <c r="A28" s="1342"/>
      <c r="B28" s="1343"/>
      <c r="C28" s="181" t="s">
        <v>1985</v>
      </c>
      <c r="D28" s="189">
        <v>120447.75871344522</v>
      </c>
      <c r="E28" s="760">
        <v>156976.81690746205</v>
      </c>
      <c r="F28" s="189">
        <v>3198.9307619036467</v>
      </c>
      <c r="G28" s="758">
        <v>120447.75871344522</v>
      </c>
      <c r="H28" s="183">
        <v>-0.2327035221739191</v>
      </c>
      <c r="I28" s="434">
        <v>36.652505689672431</v>
      </c>
    </row>
    <row r="29" spans="1:9" ht="18" customHeight="1" thickBot="1">
      <c r="A29" s="1424"/>
      <c r="B29" s="1413"/>
      <c r="C29" s="184" t="s">
        <v>178</v>
      </c>
      <c r="D29" s="202">
        <v>1070</v>
      </c>
      <c r="E29" s="761">
        <v>1474.65</v>
      </c>
      <c r="F29" s="202">
        <v>2501</v>
      </c>
      <c r="G29" s="195">
        <v>1070</v>
      </c>
      <c r="H29" s="186">
        <v>-0.27440409588715975</v>
      </c>
      <c r="I29" s="185">
        <v>-0.57217113154738097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M87"/>
  <sheetViews>
    <sheetView rightToLeft="1" topLeftCell="A28" zoomScaleNormal="100" workbookViewId="0">
      <selection activeCell="L63" sqref="L63"/>
    </sheetView>
  </sheetViews>
  <sheetFormatPr defaultColWidth="9.125" defaultRowHeight="14.25"/>
  <cols>
    <col min="1" max="1" width="18.875" style="2" bestFit="1" customWidth="1"/>
    <col min="2" max="2" width="25.375" style="2" bestFit="1" customWidth="1"/>
    <col min="3" max="5" width="7.875" style="2" customWidth="1"/>
    <col min="6" max="6" width="17.75" style="2" customWidth="1"/>
    <col min="7" max="7" width="8.75" style="2" bestFit="1" customWidth="1"/>
    <col min="8" max="8" width="8.75" style="2" customWidth="1"/>
    <col min="9" max="9" width="9.875" style="2" customWidth="1"/>
    <col min="10" max="10" width="8.75" style="2" customWidth="1"/>
    <col min="11" max="11" width="10.125" style="2" customWidth="1"/>
    <col min="12" max="12" width="9.125" style="2" customWidth="1"/>
    <col min="13" max="13" width="9.375" style="2" customWidth="1"/>
    <col min="14" max="14" width="9" style="61" customWidth="1"/>
    <col min="15" max="15" width="9.375" style="63" customWidth="1"/>
    <col min="16" max="22" width="7.875" style="63" customWidth="1"/>
    <col min="23" max="27" width="7.875" style="2" customWidth="1"/>
    <col min="28" max="28" width="15.875" style="2" customWidth="1"/>
    <col min="29" max="29" width="7.875" style="2" customWidth="1"/>
    <col min="30" max="39" width="8.375" style="2" customWidth="1"/>
    <col min="40" max="16384" width="9.125" style="2"/>
  </cols>
  <sheetData>
    <row r="1" spans="1:39" ht="15.75" customHeight="1">
      <c r="A1" s="1235" t="s">
        <v>22</v>
      </c>
      <c r="B1" s="1236"/>
      <c r="C1" s="1236"/>
      <c r="D1" s="1236"/>
      <c r="E1" s="1236"/>
      <c r="F1" s="1236"/>
      <c r="G1" s="1236"/>
      <c r="H1" s="1236"/>
      <c r="I1" s="1236"/>
      <c r="J1" s="1236"/>
      <c r="K1" s="1236"/>
      <c r="L1" s="1236"/>
      <c r="M1" s="1236"/>
      <c r="N1" s="1236"/>
      <c r="O1" s="1236"/>
      <c r="P1" s="1236"/>
      <c r="Q1" s="1236"/>
      <c r="R1" s="1236"/>
      <c r="S1" s="1236"/>
      <c r="T1" s="1236"/>
      <c r="U1" s="1236"/>
      <c r="V1" s="1236"/>
      <c r="W1" s="1236"/>
      <c r="X1" s="1236"/>
      <c r="Y1" s="1236"/>
      <c r="Z1" s="1236"/>
      <c r="AA1" s="1236"/>
      <c r="AB1" s="1236"/>
      <c r="AC1" s="1236"/>
      <c r="AD1" s="1236"/>
      <c r="AE1" s="1236"/>
      <c r="AF1" s="1236"/>
      <c r="AG1" s="1236"/>
      <c r="AH1" s="1236"/>
      <c r="AI1" s="1236"/>
    </row>
    <row r="2" spans="1:39" ht="22.5" customHeight="1">
      <c r="A2" s="1233" t="s">
        <v>31</v>
      </c>
      <c r="B2" s="1234"/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4"/>
      <c r="Q2" s="1234"/>
      <c r="R2" s="1234"/>
      <c r="S2" s="1234"/>
      <c r="T2" s="1234"/>
      <c r="U2" s="1234"/>
      <c r="V2" s="1234"/>
      <c r="W2" s="1234"/>
      <c r="X2" s="1234"/>
      <c r="Y2" s="1234"/>
      <c r="Z2" s="1234"/>
      <c r="AA2" s="1234"/>
      <c r="AB2" s="1234"/>
      <c r="AC2" s="1234"/>
      <c r="AD2" s="1234"/>
      <c r="AE2" s="1234"/>
      <c r="AF2" s="1234"/>
      <c r="AG2" s="1234"/>
      <c r="AH2" s="1234"/>
      <c r="AI2" s="1234"/>
    </row>
    <row r="3" spans="1:39" ht="19.5" customHeight="1">
      <c r="A3" s="197" t="s">
        <v>19</v>
      </c>
      <c r="B3" s="197" t="s">
        <v>0</v>
      </c>
      <c r="C3" s="197" t="s">
        <v>34</v>
      </c>
      <c r="D3" s="197" t="s">
        <v>35</v>
      </c>
      <c r="E3" s="197" t="s">
        <v>36</v>
      </c>
      <c r="F3" s="197" t="s">
        <v>37</v>
      </c>
      <c r="G3" s="197" t="s">
        <v>38</v>
      </c>
      <c r="H3" s="197" t="s">
        <v>39</v>
      </c>
      <c r="I3" s="197" t="s">
        <v>40</v>
      </c>
      <c r="J3" s="197" t="s">
        <v>41</v>
      </c>
      <c r="K3" s="197" t="s">
        <v>42</v>
      </c>
      <c r="L3" s="197" t="s">
        <v>43</v>
      </c>
      <c r="M3" s="197" t="s">
        <v>44</v>
      </c>
      <c r="N3" s="197" t="s">
        <v>167</v>
      </c>
      <c r="O3" s="197" t="s">
        <v>174</v>
      </c>
      <c r="P3" s="197" t="s">
        <v>1406</v>
      </c>
      <c r="Q3" s="197" t="s">
        <v>1437</v>
      </c>
      <c r="R3" s="197" t="s">
        <v>1481</v>
      </c>
      <c r="S3" s="197" t="s">
        <v>1537</v>
      </c>
      <c r="T3" s="197" t="s">
        <v>1567</v>
      </c>
      <c r="U3" s="197" t="s">
        <v>1615</v>
      </c>
      <c r="V3" s="197" t="s">
        <v>1643</v>
      </c>
      <c r="W3" s="500" t="s">
        <v>1751</v>
      </c>
      <c r="X3" s="500" t="s">
        <v>1805</v>
      </c>
      <c r="Y3" s="500" t="s">
        <v>1842</v>
      </c>
      <c r="Z3" s="500" t="s">
        <v>1866</v>
      </c>
      <c r="AA3" s="500" t="s">
        <v>1952</v>
      </c>
      <c r="AB3" s="500" t="s">
        <v>2061</v>
      </c>
      <c r="AC3" s="500" t="s">
        <v>2126</v>
      </c>
      <c r="AD3" s="500" t="s">
        <v>2166</v>
      </c>
      <c r="AE3" s="500" t="s">
        <v>2243</v>
      </c>
      <c r="AF3" s="500" t="s">
        <v>2292</v>
      </c>
      <c r="AG3" s="500" t="s">
        <v>2352</v>
      </c>
      <c r="AH3" s="500" t="s">
        <v>2408</v>
      </c>
      <c r="AI3" s="500" t="s">
        <v>2458</v>
      </c>
      <c r="AJ3" s="500" t="s">
        <v>2569</v>
      </c>
      <c r="AK3" s="500" t="s">
        <v>2636</v>
      </c>
      <c r="AL3" s="500" t="s">
        <v>2896</v>
      </c>
      <c r="AM3" s="500" t="s">
        <v>3053</v>
      </c>
    </row>
    <row r="4" spans="1:39" ht="15" customHeight="1">
      <c r="A4" s="1226" t="s">
        <v>22</v>
      </c>
      <c r="B4" s="114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  <c r="AH4" s="31">
        <v>182437.497974083</v>
      </c>
      <c r="AI4" s="31">
        <v>311152.95728279802</v>
      </c>
      <c r="AJ4" s="31">
        <v>183355.82546504299</v>
      </c>
      <c r="AK4" s="31">
        <v>417072.33685310301</v>
      </c>
      <c r="AL4" s="31">
        <v>335409.271415925</v>
      </c>
      <c r="AM4" s="31">
        <v>159735.442692443</v>
      </c>
    </row>
    <row r="5" spans="1:39">
      <c r="A5" s="1227"/>
      <c r="B5" s="114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  <c r="AH5" s="31">
        <v>14134.621923782001</v>
      </c>
      <c r="AI5" s="31">
        <v>28418.345363803001</v>
      </c>
      <c r="AJ5" s="31">
        <v>9193.6968957329991</v>
      </c>
      <c r="AK5" s="31">
        <v>42518.609755149002</v>
      </c>
      <c r="AL5" s="31">
        <v>73779.884467801006</v>
      </c>
      <c r="AM5" s="31">
        <v>39041.909800203997</v>
      </c>
    </row>
    <row r="6" spans="1:39">
      <c r="A6" s="1228"/>
      <c r="B6" s="114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  <c r="AH6" s="31">
        <v>995360.574807517</v>
      </c>
      <c r="AI6" s="31">
        <v>3030301.5433634701</v>
      </c>
      <c r="AJ6" s="31">
        <v>2046001.64703625</v>
      </c>
      <c r="AK6" s="31">
        <v>1596774.26454246</v>
      </c>
      <c r="AL6" s="31">
        <v>962486.08825495502</v>
      </c>
      <c r="AM6" s="31">
        <v>718191.26353661995</v>
      </c>
    </row>
    <row r="7" spans="1:39">
      <c r="A7" s="1229" t="s">
        <v>16</v>
      </c>
      <c r="B7" s="1230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  <c r="AH7" s="60">
        <v>1191932.694705382</v>
      </c>
      <c r="AI7" s="60">
        <v>3369872.8460100712</v>
      </c>
      <c r="AJ7" s="60">
        <v>2238551.1693970258</v>
      </c>
      <c r="AK7" s="60">
        <v>2056365.2111507119</v>
      </c>
      <c r="AL7" s="60">
        <v>1371675.2441386811</v>
      </c>
      <c r="AM7" s="60">
        <v>916968.61602926697</v>
      </c>
    </row>
    <row r="8" spans="1:39" s="29" customFormat="1">
      <c r="A8" s="1231" t="s">
        <v>18</v>
      </c>
      <c r="B8" s="1232"/>
      <c r="C8" s="1232"/>
      <c r="D8" s="1232"/>
      <c r="E8" s="1232"/>
      <c r="F8" s="1232"/>
      <c r="G8" s="1232"/>
      <c r="H8" s="1232"/>
      <c r="I8" s="1232"/>
      <c r="J8" s="1232"/>
      <c r="K8" s="1232"/>
      <c r="L8" s="1232"/>
      <c r="M8" s="1232"/>
      <c r="N8" s="1232"/>
      <c r="O8" s="1232"/>
      <c r="P8" s="1232"/>
      <c r="Q8" s="1232"/>
      <c r="R8" s="1232"/>
      <c r="S8" s="1232"/>
      <c r="T8" s="1232"/>
      <c r="U8" s="1232"/>
      <c r="V8" s="1232"/>
      <c r="W8" s="1232"/>
      <c r="X8" s="1232"/>
      <c r="Y8" s="1232"/>
      <c r="Z8" s="1232"/>
      <c r="AA8" s="1232"/>
      <c r="AB8" s="1232"/>
      <c r="AC8" s="1232"/>
      <c r="AD8" s="1232"/>
      <c r="AE8" s="1232"/>
      <c r="AF8" s="1232"/>
      <c r="AG8" s="1232"/>
      <c r="AH8" s="1232"/>
      <c r="AI8" s="1232"/>
    </row>
    <row r="9" spans="1:39" ht="22.5" customHeight="1">
      <c r="A9" s="1233" t="s">
        <v>31</v>
      </c>
      <c r="B9" s="1234"/>
      <c r="C9" s="1234"/>
      <c r="D9" s="1234"/>
      <c r="E9" s="1234"/>
      <c r="F9" s="1234"/>
      <c r="G9" s="1234"/>
      <c r="H9" s="1234"/>
      <c r="I9" s="1234"/>
      <c r="J9" s="1234"/>
      <c r="K9" s="1234"/>
      <c r="L9" s="1234"/>
      <c r="M9" s="1234"/>
      <c r="N9" s="1234"/>
      <c r="O9" s="1234"/>
      <c r="P9" s="1234"/>
      <c r="Q9" s="1234"/>
      <c r="R9" s="1234"/>
      <c r="S9" s="1234"/>
      <c r="T9" s="1234"/>
      <c r="U9" s="1234"/>
      <c r="V9" s="1234"/>
      <c r="W9" s="1234"/>
      <c r="X9" s="1234"/>
      <c r="Y9" s="1234"/>
      <c r="Z9" s="1234"/>
      <c r="AA9" s="1234"/>
      <c r="AB9" s="1234"/>
      <c r="AC9" s="1234"/>
      <c r="AD9" s="1234"/>
      <c r="AE9" s="1234"/>
      <c r="AF9" s="1234"/>
      <c r="AG9" s="1234"/>
      <c r="AH9" s="1234"/>
      <c r="AI9" s="1234"/>
    </row>
    <row r="10" spans="1:39">
      <c r="A10" s="197" t="s">
        <v>19</v>
      </c>
      <c r="B10" s="197" t="s">
        <v>0</v>
      </c>
      <c r="C10" s="197" t="s">
        <v>34</v>
      </c>
      <c r="D10" s="197" t="s">
        <v>35</v>
      </c>
      <c r="E10" s="197" t="s">
        <v>36</v>
      </c>
      <c r="F10" s="197" t="s">
        <v>37</v>
      </c>
      <c r="G10" s="197" t="s">
        <v>38</v>
      </c>
      <c r="H10" s="197" t="s">
        <v>39</v>
      </c>
      <c r="I10" s="197" t="s">
        <v>40</v>
      </c>
      <c r="J10" s="197" t="s">
        <v>41</v>
      </c>
      <c r="K10" s="197" t="s">
        <v>42</v>
      </c>
      <c r="L10" s="197" t="s">
        <v>43</v>
      </c>
      <c r="M10" s="197" t="s">
        <v>44</v>
      </c>
      <c r="N10" s="197" t="s">
        <v>167</v>
      </c>
      <c r="O10" s="197" t="s">
        <v>174</v>
      </c>
      <c r="P10" s="197" t="s">
        <v>1406</v>
      </c>
      <c r="Q10" s="197" t="s">
        <v>1437</v>
      </c>
      <c r="R10" s="197" t="s">
        <v>1481</v>
      </c>
      <c r="S10" s="197" t="s">
        <v>1537</v>
      </c>
      <c r="T10" s="197" t="s">
        <v>1567</v>
      </c>
      <c r="U10" s="197" t="s">
        <v>1615</v>
      </c>
      <c r="V10" s="197" t="s">
        <v>1643</v>
      </c>
      <c r="W10" s="500" t="s">
        <v>1751</v>
      </c>
      <c r="X10" s="500" t="s">
        <v>1805</v>
      </c>
      <c r="Y10" s="500" t="s">
        <v>1842</v>
      </c>
      <c r="Z10" s="500" t="s">
        <v>1866</v>
      </c>
      <c r="AA10" s="500" t="s">
        <v>1952</v>
      </c>
      <c r="AB10" s="500" t="s">
        <v>2061</v>
      </c>
      <c r="AC10" s="500" t="s">
        <v>2126</v>
      </c>
      <c r="AD10" s="500" t="s">
        <v>2166</v>
      </c>
      <c r="AE10" s="500" t="s">
        <v>2243</v>
      </c>
      <c r="AF10" s="500" t="s">
        <v>2292</v>
      </c>
      <c r="AG10" s="500" t="s">
        <v>2352</v>
      </c>
      <c r="AH10" s="500" t="s">
        <v>2408</v>
      </c>
      <c r="AI10" s="500" t="s">
        <v>2458</v>
      </c>
      <c r="AJ10" s="500" t="s">
        <v>2569</v>
      </c>
      <c r="AK10" s="500" t="s">
        <v>2636</v>
      </c>
      <c r="AL10" s="500" t="s">
        <v>2896</v>
      </c>
      <c r="AM10" s="500" t="s">
        <v>3053</v>
      </c>
    </row>
    <row r="11" spans="1:39">
      <c r="A11" s="1226" t="s">
        <v>23</v>
      </c>
      <c r="B11" s="114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  <c r="AH11" s="31">
        <v>77676.397735904</v>
      </c>
      <c r="AI11" s="31">
        <v>93926.208678133</v>
      </c>
      <c r="AJ11" s="31">
        <v>62620.057715003</v>
      </c>
      <c r="AK11" s="31">
        <v>107153.86579915301</v>
      </c>
      <c r="AL11" s="31">
        <v>73894.880525278</v>
      </c>
      <c r="AM11" s="31">
        <v>68023.565548138999</v>
      </c>
    </row>
    <row r="12" spans="1:39">
      <c r="A12" s="1227"/>
      <c r="B12" s="114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  <c r="AH12" s="31">
        <v>561904.87165017298</v>
      </c>
      <c r="AI12" s="31">
        <v>527949.443437977</v>
      </c>
      <c r="AJ12" s="31">
        <v>797122.99216852803</v>
      </c>
      <c r="AK12" s="31">
        <v>1279664.3116313601</v>
      </c>
      <c r="AL12" s="31">
        <v>3065756.4536814401</v>
      </c>
      <c r="AM12" s="31">
        <v>2129017.7470418098</v>
      </c>
    </row>
    <row r="13" spans="1:39">
      <c r="A13" s="1228"/>
      <c r="B13" s="114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  <c r="AH13" s="31">
        <v>364992.94539980899</v>
      </c>
      <c r="AI13" s="31">
        <v>1095561.9930289099</v>
      </c>
      <c r="AJ13" s="31">
        <v>994294.20330271299</v>
      </c>
      <c r="AK13" s="31">
        <v>638997.20561129297</v>
      </c>
      <c r="AL13" s="31">
        <v>297405.31756383402</v>
      </c>
      <c r="AM13" s="31">
        <v>114977.898455038</v>
      </c>
    </row>
    <row r="14" spans="1:39">
      <c r="A14" s="1229" t="s">
        <v>16</v>
      </c>
      <c r="B14" s="1230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  <c r="AH14" s="60">
        <v>1004574.214785886</v>
      </c>
      <c r="AI14" s="60">
        <v>1717437.64514502</v>
      </c>
      <c r="AJ14" s="60">
        <v>1854037.2531862441</v>
      </c>
      <c r="AK14" s="60">
        <v>2025815.3830418061</v>
      </c>
      <c r="AL14" s="60">
        <v>3437056.6517705522</v>
      </c>
      <c r="AM14" s="60">
        <v>2312019.2110449872</v>
      </c>
    </row>
    <row r="15" spans="1:39">
      <c r="A15" s="1231" t="s">
        <v>168</v>
      </c>
      <c r="B15" s="1232"/>
      <c r="C15" s="1232"/>
      <c r="D15" s="1232"/>
      <c r="E15" s="1232"/>
      <c r="F15" s="1232"/>
      <c r="G15" s="1232"/>
      <c r="H15" s="1232"/>
      <c r="I15" s="1232"/>
      <c r="J15" s="1232"/>
      <c r="K15" s="1232"/>
      <c r="L15" s="1232"/>
      <c r="M15" s="1232"/>
      <c r="N15" s="1232"/>
      <c r="O15" s="1232"/>
      <c r="P15" s="1232"/>
      <c r="Q15" s="1232"/>
      <c r="R15" s="1232"/>
      <c r="S15" s="1232"/>
      <c r="T15" s="1232"/>
      <c r="U15" s="1232"/>
      <c r="V15" s="1232"/>
      <c r="W15" s="1232"/>
      <c r="X15" s="1232"/>
      <c r="Y15" s="1232"/>
      <c r="Z15" s="1232"/>
      <c r="AA15" s="1232"/>
      <c r="AB15" s="1232"/>
      <c r="AC15" s="1232"/>
      <c r="AD15" s="1232"/>
      <c r="AE15" s="1232"/>
      <c r="AF15" s="1232"/>
      <c r="AG15" s="1232"/>
      <c r="AH15" s="1232"/>
      <c r="AI15" s="1232"/>
    </row>
    <row r="16" spans="1:39" ht="22.5" customHeight="1">
      <c r="A16" s="1233" t="s">
        <v>31</v>
      </c>
      <c r="B16" s="1234"/>
      <c r="C16" s="1234"/>
      <c r="D16" s="1234"/>
      <c r="E16" s="1234"/>
      <c r="F16" s="1234"/>
      <c r="G16" s="1234"/>
      <c r="H16" s="1234"/>
      <c r="I16" s="1234"/>
      <c r="J16" s="1234"/>
      <c r="K16" s="1234"/>
      <c r="L16" s="1234"/>
      <c r="M16" s="1234"/>
      <c r="N16" s="1234"/>
      <c r="O16" s="1234"/>
      <c r="P16" s="1234"/>
      <c r="Q16" s="1234"/>
      <c r="R16" s="1234"/>
      <c r="S16" s="1234"/>
      <c r="T16" s="1234"/>
      <c r="U16" s="1234"/>
      <c r="V16" s="1234"/>
      <c r="W16" s="1234"/>
      <c r="X16" s="1234"/>
      <c r="Y16" s="1234"/>
      <c r="Z16" s="1234"/>
      <c r="AA16" s="1234"/>
      <c r="AB16" s="1234"/>
      <c r="AC16" s="1234"/>
      <c r="AD16" s="1234"/>
      <c r="AE16" s="1234"/>
      <c r="AF16" s="1234"/>
      <c r="AG16" s="1234"/>
      <c r="AH16" s="1234"/>
      <c r="AI16" s="1234"/>
    </row>
    <row r="17" spans="1:39">
      <c r="A17" s="197" t="s">
        <v>19</v>
      </c>
      <c r="B17" s="197" t="s">
        <v>0</v>
      </c>
      <c r="C17" s="197" t="s">
        <v>34</v>
      </c>
      <c r="D17" s="197" t="s">
        <v>35</v>
      </c>
      <c r="E17" s="197" t="s">
        <v>36</v>
      </c>
      <c r="F17" s="197" t="s">
        <v>37</v>
      </c>
      <c r="G17" s="197" t="s">
        <v>38</v>
      </c>
      <c r="H17" s="197" t="s">
        <v>39</v>
      </c>
      <c r="I17" s="197" t="s">
        <v>40</v>
      </c>
      <c r="J17" s="197" t="s">
        <v>41</v>
      </c>
      <c r="K17" s="197" t="s">
        <v>42</v>
      </c>
      <c r="L17" s="197" t="s">
        <v>43</v>
      </c>
      <c r="M17" s="197" t="s">
        <v>44</v>
      </c>
      <c r="N17" s="197" t="s">
        <v>167</v>
      </c>
      <c r="O17" s="197" t="s">
        <v>174</v>
      </c>
      <c r="P17" s="197" t="s">
        <v>1406</v>
      </c>
      <c r="Q17" s="197" t="s">
        <v>1437</v>
      </c>
      <c r="R17" s="197" t="s">
        <v>1481</v>
      </c>
      <c r="S17" s="197" t="s">
        <v>1537</v>
      </c>
      <c r="T17" s="197" t="s">
        <v>1567</v>
      </c>
      <c r="U17" s="197" t="s">
        <v>1615</v>
      </c>
      <c r="V17" s="197" t="s">
        <v>1643</v>
      </c>
      <c r="W17" s="500" t="s">
        <v>1751</v>
      </c>
      <c r="X17" s="500" t="s">
        <v>1805</v>
      </c>
      <c r="Y17" s="500" t="s">
        <v>1842</v>
      </c>
      <c r="Z17" s="500" t="s">
        <v>1866</v>
      </c>
      <c r="AA17" s="500" t="s">
        <v>1952</v>
      </c>
      <c r="AB17" s="500" t="s">
        <v>2061</v>
      </c>
      <c r="AC17" s="500" t="s">
        <v>2126</v>
      </c>
      <c r="AD17" s="500" t="s">
        <v>2166</v>
      </c>
      <c r="AE17" s="500" t="s">
        <v>2243</v>
      </c>
      <c r="AF17" s="500" t="s">
        <v>2292</v>
      </c>
      <c r="AG17" s="500" t="s">
        <v>2352</v>
      </c>
      <c r="AH17" s="500" t="s">
        <v>2408</v>
      </c>
      <c r="AI17" s="500" t="s">
        <v>2458</v>
      </c>
      <c r="AJ17" s="500" t="s">
        <v>2569</v>
      </c>
      <c r="AK17" s="500" t="s">
        <v>2636</v>
      </c>
      <c r="AL17" s="500" t="s">
        <v>2896</v>
      </c>
      <c r="AM17" s="500" t="s">
        <v>3053</v>
      </c>
    </row>
    <row r="18" spans="1:39">
      <c r="A18" s="1226" t="s">
        <v>165</v>
      </c>
      <c r="B18" s="114" t="s">
        <v>166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303642</v>
      </c>
      <c r="AG18" s="31">
        <v>344647</v>
      </c>
      <c r="AH18" s="31">
        <v>200546</v>
      </c>
      <c r="AI18" s="31">
        <v>316186</v>
      </c>
      <c r="AJ18" s="31">
        <v>338671</v>
      </c>
      <c r="AK18" s="31">
        <v>396159</v>
      </c>
      <c r="AL18" s="31">
        <v>481864</v>
      </c>
      <c r="AM18" s="31">
        <v>349616</v>
      </c>
    </row>
    <row r="19" spans="1:39" ht="15" customHeight="1">
      <c r="A19" s="1228"/>
      <c r="B19" s="114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  <c r="AH19" s="31">
        <v>5847</v>
      </c>
      <c r="AI19" s="31">
        <v>4963</v>
      </c>
      <c r="AJ19" s="31">
        <v>3985</v>
      </c>
      <c r="AK19" s="31">
        <v>3622</v>
      </c>
      <c r="AL19" s="31">
        <v>3108</v>
      </c>
      <c r="AM19" s="31">
        <v>1267</v>
      </c>
    </row>
    <row r="20" spans="1:39">
      <c r="A20" s="1229" t="s">
        <v>16</v>
      </c>
      <c r="B20" s="1230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311689</v>
      </c>
      <c r="AG20" s="60">
        <v>352811</v>
      </c>
      <c r="AH20" s="60">
        <v>206393</v>
      </c>
      <c r="AI20" s="60">
        <v>321149</v>
      </c>
      <c r="AJ20" s="60">
        <v>342656</v>
      </c>
      <c r="AK20" s="60">
        <v>399781</v>
      </c>
      <c r="AL20" s="60">
        <v>484972</v>
      </c>
      <c r="AM20" s="60">
        <v>350883</v>
      </c>
    </row>
    <row r="21" spans="1:39">
      <c r="A21" s="1231" t="s">
        <v>169</v>
      </c>
      <c r="B21" s="1232"/>
      <c r="C21" s="1232"/>
      <c r="D21" s="1232"/>
      <c r="E21" s="1232"/>
      <c r="F21" s="1232"/>
      <c r="G21" s="1232"/>
      <c r="H21" s="1232"/>
      <c r="I21" s="1232"/>
      <c r="J21" s="1232"/>
      <c r="K21" s="1232"/>
      <c r="L21" s="1232"/>
      <c r="M21" s="1232"/>
      <c r="N21" s="1232"/>
      <c r="O21" s="1232"/>
      <c r="P21" s="1232"/>
      <c r="Q21" s="1232"/>
      <c r="R21" s="1232"/>
      <c r="S21" s="1232"/>
      <c r="T21" s="1232"/>
      <c r="U21" s="1232"/>
      <c r="V21" s="1232"/>
      <c r="W21" s="1232"/>
      <c r="X21" s="1232"/>
      <c r="Y21" s="1232"/>
      <c r="Z21" s="1232"/>
      <c r="AA21" s="1232"/>
      <c r="AB21" s="1232"/>
      <c r="AC21" s="1232"/>
      <c r="AD21" s="1232"/>
      <c r="AE21" s="1232"/>
      <c r="AF21" s="1232"/>
      <c r="AG21" s="1232"/>
      <c r="AH21" s="1232"/>
      <c r="AI21" s="1232"/>
    </row>
    <row r="22" spans="1:39" ht="22.5" customHeight="1">
      <c r="A22" s="1233" t="s">
        <v>31</v>
      </c>
      <c r="B22" s="1234"/>
      <c r="C22" s="1234"/>
      <c r="D22" s="1234"/>
      <c r="E22" s="1234"/>
      <c r="F22" s="1234"/>
      <c r="G22" s="1234"/>
      <c r="H22" s="1234"/>
      <c r="I22" s="1234"/>
      <c r="J22" s="1234"/>
      <c r="K22" s="1234"/>
      <c r="L22" s="1234"/>
      <c r="M22" s="1234"/>
      <c r="N22" s="1234"/>
      <c r="O22" s="1234"/>
      <c r="P22" s="1234"/>
      <c r="Q22" s="1234"/>
      <c r="R22" s="1234"/>
      <c r="S22" s="1234"/>
      <c r="T22" s="1234"/>
      <c r="U22" s="1234"/>
      <c r="V22" s="1234"/>
      <c r="W22" s="1234"/>
      <c r="X22" s="1234"/>
      <c r="Y22" s="1234"/>
      <c r="Z22" s="1234"/>
      <c r="AA22" s="1234"/>
      <c r="AB22" s="1234"/>
      <c r="AC22" s="1234"/>
      <c r="AD22" s="1234"/>
      <c r="AE22" s="1234"/>
      <c r="AF22" s="1234"/>
      <c r="AG22" s="1234"/>
      <c r="AH22" s="1234"/>
      <c r="AI22" s="1234"/>
    </row>
    <row r="23" spans="1:39">
      <c r="A23" s="197" t="s">
        <v>19</v>
      </c>
      <c r="B23" s="197" t="s">
        <v>0</v>
      </c>
      <c r="C23" s="197" t="s">
        <v>34</v>
      </c>
      <c r="D23" s="197" t="s">
        <v>35</v>
      </c>
      <c r="E23" s="197" t="s">
        <v>36</v>
      </c>
      <c r="F23" s="197" t="s">
        <v>37</v>
      </c>
      <c r="G23" s="197" t="s">
        <v>38</v>
      </c>
      <c r="H23" s="197" t="s">
        <v>39</v>
      </c>
      <c r="I23" s="197" t="s">
        <v>40</v>
      </c>
      <c r="J23" s="197" t="s">
        <v>41</v>
      </c>
      <c r="K23" s="197" t="s">
        <v>42</v>
      </c>
      <c r="L23" s="197" t="s">
        <v>43</v>
      </c>
      <c r="M23" s="197" t="s">
        <v>44</v>
      </c>
      <c r="N23" s="197" t="s">
        <v>167</v>
      </c>
      <c r="O23" s="197" t="s">
        <v>174</v>
      </c>
      <c r="P23" s="197" t="s">
        <v>1406</v>
      </c>
      <c r="Q23" s="197" t="s">
        <v>1437</v>
      </c>
      <c r="R23" s="197" t="s">
        <v>1481</v>
      </c>
      <c r="S23" s="197" t="s">
        <v>1537</v>
      </c>
      <c r="T23" s="197" t="s">
        <v>1567</v>
      </c>
      <c r="U23" s="197" t="s">
        <v>1615</v>
      </c>
      <c r="V23" s="197" t="s">
        <v>1643</v>
      </c>
      <c r="W23" s="500" t="s">
        <v>1751</v>
      </c>
      <c r="X23" s="500" t="s">
        <v>1805</v>
      </c>
      <c r="Y23" s="500" t="s">
        <v>1842</v>
      </c>
      <c r="Z23" s="500" t="s">
        <v>1866</v>
      </c>
      <c r="AA23" s="500" t="s">
        <v>1952</v>
      </c>
      <c r="AB23" s="500" t="s">
        <v>2061</v>
      </c>
      <c r="AC23" s="500" t="s">
        <v>2126</v>
      </c>
      <c r="AD23" s="500" t="s">
        <v>2166</v>
      </c>
      <c r="AE23" s="500" t="s">
        <v>2243</v>
      </c>
      <c r="AF23" s="500" t="s">
        <v>2292</v>
      </c>
      <c r="AG23" s="500" t="s">
        <v>2352</v>
      </c>
      <c r="AH23" s="500" t="s">
        <v>2408</v>
      </c>
      <c r="AI23" s="500" t="s">
        <v>2458</v>
      </c>
      <c r="AJ23" s="500" t="s">
        <v>2569</v>
      </c>
      <c r="AK23" s="500" t="s">
        <v>2636</v>
      </c>
      <c r="AL23" s="500" t="s">
        <v>2896</v>
      </c>
      <c r="AM23" s="500" t="s">
        <v>3053</v>
      </c>
    </row>
    <row r="24" spans="1:39">
      <c r="A24" s="1226" t="s">
        <v>329</v>
      </c>
      <c r="B24" s="114" t="s">
        <v>166</v>
      </c>
      <c r="C24" s="90">
        <v>3079</v>
      </c>
      <c r="D24" s="90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  <c r="AH24" s="31">
        <v>21448</v>
      </c>
      <c r="AI24" s="31">
        <v>62006</v>
      </c>
      <c r="AJ24" s="31">
        <v>33335</v>
      </c>
      <c r="AK24" s="31">
        <v>33231</v>
      </c>
      <c r="AL24" s="31">
        <v>86273</v>
      </c>
      <c r="AM24" s="31">
        <v>43755</v>
      </c>
    </row>
    <row r="25" spans="1:39">
      <c r="A25" s="1228"/>
      <c r="B25" s="114" t="s">
        <v>13</v>
      </c>
      <c r="C25" s="90">
        <v>12.087322772</v>
      </c>
      <c r="D25" s="90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1"/>
      <c r="L25" s="31">
        <v>8.5033200000000004</v>
      </c>
      <c r="M25" s="31">
        <v>0.73853999999999997</v>
      </c>
      <c r="N25" s="31">
        <v>59.730316596999998</v>
      </c>
      <c r="O25" s="91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  <c r="AH25" s="31">
        <v>0</v>
      </c>
      <c r="AI25" s="31">
        <v>1</v>
      </c>
      <c r="AJ25" s="31">
        <v>0</v>
      </c>
      <c r="AK25" s="31">
        <v>0</v>
      </c>
      <c r="AL25" s="31">
        <v>1</v>
      </c>
      <c r="AM25" s="31">
        <v>0</v>
      </c>
    </row>
    <row r="26" spans="1:39">
      <c r="A26" s="1229" t="s">
        <v>16</v>
      </c>
      <c r="B26" s="1230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  <c r="AH26" s="60">
        <v>21448</v>
      </c>
      <c r="AI26" s="60">
        <v>62007</v>
      </c>
      <c r="AJ26" s="60">
        <v>33335</v>
      </c>
      <c r="AK26" s="60">
        <v>33231</v>
      </c>
      <c r="AL26" s="60">
        <v>86274</v>
      </c>
      <c r="AM26" s="60">
        <v>43755</v>
      </c>
    </row>
    <row r="27" spans="1:39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</row>
    <row r="28" spans="1:39" ht="23.25" customHeight="1">
      <c r="B28" s="197" t="s">
        <v>182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  <c r="AH28" s="31">
        <v>2424347.909491268</v>
      </c>
      <c r="AI28" s="31">
        <v>5470466.4911550917</v>
      </c>
      <c r="AJ28" s="31">
        <v>4468579.4225832699</v>
      </c>
      <c r="AK28" s="31">
        <v>4515192.5941925179</v>
      </c>
      <c r="AL28" s="31">
        <v>5379977.895909233</v>
      </c>
      <c r="AM28" s="31">
        <v>3623625.8270742539</v>
      </c>
    </row>
    <row r="29" spans="1:39">
      <c r="B29" s="197" t="s">
        <v>1394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0</v>
      </c>
      <c r="AB29" s="31">
        <v>1709582.2068489098</v>
      </c>
      <c r="AC29" s="31">
        <v>5532703.0430242335</v>
      </c>
      <c r="AD29" s="31">
        <v>8459905.7608988639</v>
      </c>
      <c r="AE29" s="31">
        <v>14520529.038887646</v>
      </c>
      <c r="AF29" s="31">
        <v>19637524.388936032</v>
      </c>
      <c r="AG29" s="31">
        <v>23263400.649378095</v>
      </c>
      <c r="AH29" s="31">
        <v>26750812.741272289</v>
      </c>
      <c r="AI29" s="31">
        <v>29175160.650763556</v>
      </c>
      <c r="AJ29" s="31">
        <v>34645627.141918652</v>
      </c>
      <c r="AK29" s="31">
        <v>39114206.564501919</v>
      </c>
      <c r="AL29" s="31">
        <v>43629399.158694439</v>
      </c>
      <c r="AM29" s="31">
        <v>3623625.8270742539</v>
      </c>
    </row>
    <row r="30" spans="1:39">
      <c r="B30" s="197" t="s">
        <v>170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  <c r="AH30" s="31">
        <v>134685.99497173712</v>
      </c>
      <c r="AI30" s="31">
        <v>248657.5677797769</v>
      </c>
      <c r="AJ30" s="31">
        <v>212789.49631348904</v>
      </c>
      <c r="AK30" s="31">
        <v>225759.62970962591</v>
      </c>
      <c r="AL30" s="31">
        <v>268998.89479546167</v>
      </c>
      <c r="AM30" s="31">
        <v>201312.54594856966</v>
      </c>
    </row>
    <row r="31" spans="1:39">
      <c r="B31" s="197" t="s">
        <v>334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  <c r="AH31" s="31">
        <v>18</v>
      </c>
      <c r="AI31" s="31">
        <v>22</v>
      </c>
      <c r="AJ31" s="31">
        <v>21</v>
      </c>
      <c r="AK31" s="31">
        <v>20</v>
      </c>
      <c r="AL31" s="31">
        <v>20</v>
      </c>
      <c r="AM31" s="31">
        <v>18</v>
      </c>
    </row>
    <row r="32" spans="1:39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266"/>
      <c r="O32" s="161"/>
      <c r="P32" s="161"/>
      <c r="Q32" s="161"/>
      <c r="R32" s="161"/>
      <c r="S32" s="161"/>
      <c r="T32" s="161"/>
      <c r="U32" s="161"/>
      <c r="V32" s="161"/>
    </row>
    <row r="34" spans="1:22" ht="19.5" customHeight="1">
      <c r="A34" s="197" t="s">
        <v>19</v>
      </c>
      <c r="B34" s="197" t="s">
        <v>0</v>
      </c>
      <c r="C34" s="197" t="s">
        <v>1953</v>
      </c>
      <c r="D34" s="197" t="s">
        <v>2062</v>
      </c>
      <c r="E34" s="197" t="s">
        <v>2127</v>
      </c>
      <c r="F34" s="197" t="s">
        <v>2167</v>
      </c>
      <c r="G34" s="197" t="s">
        <v>2244</v>
      </c>
      <c r="H34" s="197" t="s">
        <v>2293</v>
      </c>
      <c r="I34" s="197" t="s">
        <v>2353</v>
      </c>
      <c r="J34" s="197" t="s">
        <v>2409</v>
      </c>
      <c r="K34" s="197" t="s">
        <v>2459</v>
      </c>
      <c r="L34" s="197" t="s">
        <v>2570</v>
      </c>
      <c r="M34" s="197" t="s">
        <v>2637</v>
      </c>
      <c r="N34" s="197" t="s">
        <v>2898</v>
      </c>
      <c r="O34" s="197" t="s">
        <v>3056</v>
      </c>
      <c r="P34" s="62"/>
      <c r="Q34" s="2"/>
      <c r="R34" s="2"/>
      <c r="S34" s="2"/>
      <c r="T34" s="2"/>
      <c r="U34" s="2"/>
      <c r="V34" s="2"/>
    </row>
    <row r="35" spans="1:22">
      <c r="A35" s="265" t="s">
        <v>22</v>
      </c>
      <c r="B35" s="265" t="s">
        <v>16</v>
      </c>
      <c r="C35" s="60">
        <v>1018358.479404391</v>
      </c>
      <c r="D35" s="60">
        <v>2492806.0563624143</v>
      </c>
      <c r="E35" s="60">
        <v>1719076.7538502361</v>
      </c>
      <c r="F35" s="60">
        <v>3867566.1228121803</v>
      </c>
      <c r="G35" s="60">
        <v>3447644.7919667321</v>
      </c>
      <c r="H35" s="60">
        <v>2316467.8572620079</v>
      </c>
      <c r="I35" s="60">
        <v>1902996.4656847571</v>
      </c>
      <c r="J35" s="60">
        <v>1191932.694705382</v>
      </c>
      <c r="K35" s="60">
        <v>3369872.8460100712</v>
      </c>
      <c r="L35" s="60">
        <v>2238551.1693970258</v>
      </c>
      <c r="M35" s="60">
        <v>2056365.2111507119</v>
      </c>
      <c r="N35" s="60">
        <v>1371675.2441386811</v>
      </c>
      <c r="O35" s="60">
        <v>916968.61602926697</v>
      </c>
      <c r="P35" s="29"/>
      <c r="Q35" s="29"/>
      <c r="R35" s="29"/>
      <c r="S35" s="29"/>
      <c r="T35" s="29"/>
      <c r="U35" s="29"/>
      <c r="V35" s="29"/>
    </row>
    <row r="36" spans="1:22">
      <c r="A36" s="265" t="s">
        <v>23</v>
      </c>
      <c r="B36" s="265" t="s">
        <v>16</v>
      </c>
      <c r="C36" s="60">
        <v>580307.72744451393</v>
      </c>
      <c r="D36" s="60">
        <v>1126351.779812909</v>
      </c>
      <c r="E36" s="60">
        <v>940386.96402439498</v>
      </c>
      <c r="F36" s="60">
        <v>1842598.155176603</v>
      </c>
      <c r="G36" s="60">
        <v>1364736.558081652</v>
      </c>
      <c r="H36" s="60">
        <v>958559.40318005392</v>
      </c>
      <c r="I36" s="60">
        <v>843177.62620943703</v>
      </c>
      <c r="J36" s="60">
        <v>1004574.214785886</v>
      </c>
      <c r="K36" s="60">
        <v>1717437.64514502</v>
      </c>
      <c r="L36" s="60">
        <v>1854037.2531862441</v>
      </c>
      <c r="M36" s="60">
        <v>2025815.3830418061</v>
      </c>
      <c r="N36" s="60">
        <v>3437056.6517705522</v>
      </c>
      <c r="O36" s="60">
        <v>2312019.2110449872</v>
      </c>
      <c r="P36" s="2"/>
      <c r="Q36" s="2"/>
      <c r="R36" s="2"/>
      <c r="S36" s="2"/>
      <c r="T36" s="2"/>
      <c r="U36" s="2"/>
      <c r="V36" s="2"/>
    </row>
    <row r="37" spans="1:22">
      <c r="A37" s="265" t="s">
        <v>165</v>
      </c>
      <c r="B37" s="265" t="s">
        <v>16</v>
      </c>
      <c r="C37" s="60">
        <v>78898</v>
      </c>
      <c r="D37" s="60">
        <v>141542</v>
      </c>
      <c r="E37" s="60">
        <v>179034</v>
      </c>
      <c r="F37" s="60">
        <v>238261</v>
      </c>
      <c r="G37" s="60">
        <v>213209</v>
      </c>
      <c r="H37" s="60">
        <v>311689</v>
      </c>
      <c r="I37" s="60">
        <v>352811</v>
      </c>
      <c r="J37" s="60">
        <v>206393</v>
      </c>
      <c r="K37" s="60">
        <v>321149</v>
      </c>
      <c r="L37" s="60">
        <v>342656</v>
      </c>
      <c r="M37" s="60">
        <v>399781</v>
      </c>
      <c r="N37" s="60">
        <v>484972</v>
      </c>
      <c r="O37" s="60">
        <v>350883</v>
      </c>
      <c r="P37" s="2"/>
      <c r="Q37" s="2"/>
      <c r="R37" s="2"/>
      <c r="S37" s="2"/>
      <c r="T37" s="2"/>
      <c r="U37" s="2"/>
      <c r="V37" s="2"/>
    </row>
    <row r="38" spans="1:22">
      <c r="A38" s="265" t="s">
        <v>329</v>
      </c>
      <c r="B38" s="265" t="s">
        <v>16</v>
      </c>
      <c r="C38" s="60">
        <v>32018</v>
      </c>
      <c r="D38" s="60">
        <v>62421</v>
      </c>
      <c r="E38" s="60">
        <v>88705</v>
      </c>
      <c r="F38" s="60">
        <v>112198</v>
      </c>
      <c r="G38" s="60">
        <v>91405</v>
      </c>
      <c r="H38" s="60">
        <v>39346</v>
      </c>
      <c r="I38" s="60">
        <v>388427</v>
      </c>
      <c r="J38" s="60">
        <v>21448</v>
      </c>
      <c r="K38" s="60">
        <v>62007</v>
      </c>
      <c r="L38" s="60">
        <v>33335</v>
      </c>
      <c r="M38" s="60">
        <v>33231</v>
      </c>
      <c r="N38" s="60">
        <v>86274</v>
      </c>
      <c r="O38" s="60">
        <v>43755</v>
      </c>
      <c r="P38" s="89"/>
      <c r="Q38" s="89"/>
      <c r="R38" s="89"/>
      <c r="S38" s="89"/>
      <c r="T38" s="89"/>
      <c r="U38" s="89"/>
      <c r="V38" s="89"/>
    </row>
    <row r="39" spans="1:22">
      <c r="B39" s="197" t="s">
        <v>182</v>
      </c>
      <c r="C39" s="31">
        <v>1709582.206848905</v>
      </c>
      <c r="D39" s="31">
        <v>3823120.8361753235</v>
      </c>
      <c r="E39" s="31">
        <v>2927202.7178746313</v>
      </c>
      <c r="F39" s="31">
        <v>6060623.2779887831</v>
      </c>
      <c r="G39" s="31">
        <v>5116995.3500483837</v>
      </c>
      <c r="H39" s="31">
        <v>3625876.2604420618</v>
      </c>
      <c r="I39" s="31">
        <v>3487412.091894194</v>
      </c>
      <c r="J39" s="31">
        <v>2424347.909491268</v>
      </c>
      <c r="K39" s="31">
        <v>5470466.4911550917</v>
      </c>
      <c r="L39" s="31">
        <v>4468579.4225832699</v>
      </c>
      <c r="M39" s="31">
        <v>4515192.5941925179</v>
      </c>
      <c r="N39" s="31">
        <v>5379977.895909233</v>
      </c>
      <c r="O39" s="31">
        <v>3623625.8270742539</v>
      </c>
      <c r="P39" s="2"/>
      <c r="Q39" s="2"/>
      <c r="R39" s="2"/>
      <c r="S39" s="2"/>
      <c r="T39" s="2"/>
      <c r="U39" s="2"/>
      <c r="V39" s="2"/>
    </row>
    <row r="40" spans="1:22">
      <c r="B40" s="197" t="s">
        <v>1394</v>
      </c>
      <c r="C40" s="31">
        <v>0</v>
      </c>
      <c r="D40" s="31">
        <v>1709582.206848905</v>
      </c>
      <c r="E40" s="31">
        <v>5532703.0430242289</v>
      </c>
      <c r="F40" s="31">
        <v>8459905.7608988602</v>
      </c>
      <c r="G40" s="31">
        <v>14520529.038887642</v>
      </c>
      <c r="H40" s="31">
        <v>19637524.388936028</v>
      </c>
      <c r="I40" s="31">
        <v>23263400.649378091</v>
      </c>
      <c r="J40" s="31">
        <v>26750812.741272286</v>
      </c>
      <c r="K40" s="31">
        <v>29175160.650763553</v>
      </c>
      <c r="L40" s="31">
        <v>34645627.141918644</v>
      </c>
      <c r="M40" s="31">
        <v>39114206.564501911</v>
      </c>
      <c r="N40" s="31">
        <v>43629399.158694431</v>
      </c>
      <c r="O40" s="31">
        <v>0</v>
      </c>
    </row>
    <row r="41" spans="1:22">
      <c r="B41" s="500" t="s">
        <v>2241</v>
      </c>
      <c r="C41" s="31">
        <v>1709582.206848905</v>
      </c>
      <c r="D41" s="31">
        <v>5532703.0430242289</v>
      </c>
      <c r="E41" s="31">
        <v>8459905.7608988602</v>
      </c>
      <c r="F41" s="31">
        <v>14520529.038887642</v>
      </c>
      <c r="G41" s="31">
        <v>19637524.388936028</v>
      </c>
      <c r="H41" s="31">
        <v>23263400.649378091</v>
      </c>
      <c r="I41" s="31">
        <v>26750812.741272286</v>
      </c>
      <c r="J41" s="31">
        <v>29175160.650763553</v>
      </c>
      <c r="K41" s="31">
        <v>34645627.141918644</v>
      </c>
      <c r="L41" s="31">
        <v>39114206.564501911</v>
      </c>
      <c r="M41" s="31">
        <v>43629399.158694431</v>
      </c>
      <c r="N41" s="31">
        <v>49009377.054603666</v>
      </c>
      <c r="O41" s="31">
        <v>3623625.8270742539</v>
      </c>
    </row>
    <row r="43" spans="1:22">
      <c r="A43" s="114" t="s">
        <v>15</v>
      </c>
      <c r="B43" s="31">
        <v>833169.16199165792</v>
      </c>
    </row>
    <row r="44" spans="1:22">
      <c r="A44" s="114" t="s">
        <v>14</v>
      </c>
      <c r="B44" s="31">
        <v>2168059.6568420138</v>
      </c>
    </row>
    <row r="45" spans="1:22">
      <c r="A45" s="114" t="s">
        <v>13</v>
      </c>
      <c r="B45" s="31">
        <v>229026.00824058201</v>
      </c>
    </row>
    <row r="46" spans="1:22">
      <c r="A46" s="114" t="s">
        <v>1315</v>
      </c>
      <c r="B46" s="31">
        <v>393371</v>
      </c>
    </row>
    <row r="68" spans="1:8" ht="19.5" thickBot="1">
      <c r="A68" s="264"/>
      <c r="B68" s="263"/>
      <c r="C68" s="1243"/>
      <c r="D68" s="1243"/>
      <c r="E68" s="1243"/>
      <c r="F68" s="262"/>
      <c r="G68" s="1248" t="s">
        <v>1636</v>
      </c>
      <c r="H68" s="1248"/>
    </row>
    <row r="69" spans="1:8" ht="21.75" thickBot="1">
      <c r="A69" s="1238" t="s">
        <v>19</v>
      </c>
      <c r="B69" s="1240" t="s">
        <v>0</v>
      </c>
      <c r="C69" s="1242" t="s">
        <v>1485</v>
      </c>
      <c r="D69" s="1242"/>
      <c r="E69" s="1242"/>
      <c r="F69" s="244" t="s">
        <v>1648</v>
      </c>
      <c r="G69" s="1242" t="s">
        <v>229</v>
      </c>
      <c r="H69" s="1249"/>
    </row>
    <row r="70" spans="1:8" ht="17.25">
      <c r="A70" s="1239"/>
      <c r="B70" s="1241"/>
      <c r="C70" s="492" t="s">
        <v>3054</v>
      </c>
      <c r="D70" s="492" t="s">
        <v>2897</v>
      </c>
      <c r="E70" s="490" t="s">
        <v>3054</v>
      </c>
      <c r="F70" s="495" t="s">
        <v>3055</v>
      </c>
      <c r="G70" s="1244" t="s">
        <v>2044</v>
      </c>
      <c r="H70" s="1246" t="s">
        <v>331</v>
      </c>
    </row>
    <row r="71" spans="1:8" ht="17.25" customHeight="1">
      <c r="A71" s="1239"/>
      <c r="B71" s="1241"/>
      <c r="C71" s="494">
        <v>1400</v>
      </c>
      <c r="D71" s="493">
        <v>1399</v>
      </c>
      <c r="E71" s="491">
        <v>1399</v>
      </c>
      <c r="F71" s="496">
        <v>1400</v>
      </c>
      <c r="G71" s="1245"/>
      <c r="H71" s="1247"/>
    </row>
    <row r="72" spans="1:8" ht="17.25">
      <c r="A72" s="1237" t="s">
        <v>1647</v>
      </c>
      <c r="B72" s="221" t="s">
        <v>15</v>
      </c>
      <c r="C72" s="261">
        <v>718191.26353661995</v>
      </c>
      <c r="D72" s="261">
        <v>962486.08825495502</v>
      </c>
      <c r="E72" s="260">
        <v>983714.333984536</v>
      </c>
      <c r="F72" s="260">
        <v>718191.26353661995</v>
      </c>
      <c r="G72" s="258">
        <v>-0.25381647350483394</v>
      </c>
      <c r="H72" s="939">
        <v>-0.26991887916527002</v>
      </c>
    </row>
    <row r="73" spans="1:8" ht="17.25">
      <c r="A73" s="1237"/>
      <c r="B73" s="221" t="s">
        <v>14</v>
      </c>
      <c r="C73" s="261">
        <v>39041.909800203997</v>
      </c>
      <c r="D73" s="261">
        <v>73779.884467801006</v>
      </c>
      <c r="E73" s="260">
        <v>5375.3696288729998</v>
      </c>
      <c r="F73" s="260">
        <v>39041.909800203997</v>
      </c>
      <c r="G73" s="258">
        <v>-0.47083259777612341</v>
      </c>
      <c r="H73" s="939">
        <v>6.2631116547774086</v>
      </c>
    </row>
    <row r="74" spans="1:8" ht="17.25">
      <c r="A74" s="1237"/>
      <c r="B74" s="912" t="s">
        <v>13</v>
      </c>
      <c r="C74" s="261">
        <v>159735.442692443</v>
      </c>
      <c r="D74" s="261">
        <v>335409.271415925</v>
      </c>
      <c r="E74" s="260">
        <v>29268.775790981999</v>
      </c>
      <c r="F74" s="260">
        <v>159735.442692443</v>
      </c>
      <c r="G74" s="258">
        <v>-0.52375960861748894</v>
      </c>
      <c r="H74" s="939">
        <v>4.4575375421632453</v>
      </c>
    </row>
    <row r="75" spans="1:8" ht="18.75" thickBot="1">
      <c r="A75" s="1237"/>
      <c r="B75" s="229" t="s">
        <v>48</v>
      </c>
      <c r="C75" s="906">
        <v>916968.61602926697</v>
      </c>
      <c r="D75" s="906">
        <v>1371675.2441386811</v>
      </c>
      <c r="E75" s="907">
        <v>1018358.479404391</v>
      </c>
      <c r="F75" s="907">
        <v>916968.61602926697</v>
      </c>
      <c r="G75" s="908">
        <v>-0.33149729139781847</v>
      </c>
      <c r="H75" s="940">
        <v>-9.956205543103458E-2</v>
      </c>
    </row>
    <row r="76" spans="1:8" ht="17.25">
      <c r="A76" s="1237" t="s">
        <v>18</v>
      </c>
      <c r="B76" s="221" t="s">
        <v>15</v>
      </c>
      <c r="C76" s="261">
        <v>114977.898455038</v>
      </c>
      <c r="D76" s="261">
        <v>297405.31756383402</v>
      </c>
      <c r="E76" s="260">
        <v>506849.70001485699</v>
      </c>
      <c r="F76" s="260">
        <v>114977.898455038</v>
      </c>
      <c r="G76" s="258">
        <v>-0.61339662855772725</v>
      </c>
      <c r="H76" s="939">
        <v>-0.77315188614757446</v>
      </c>
    </row>
    <row r="77" spans="1:8" ht="17.25">
      <c r="A77" s="1237"/>
      <c r="B77" s="221" t="s">
        <v>14</v>
      </c>
      <c r="C77" s="261">
        <v>2129017.7470418098</v>
      </c>
      <c r="D77" s="261">
        <v>3065756.4536814401</v>
      </c>
      <c r="E77" s="260">
        <v>49006.453323488997</v>
      </c>
      <c r="F77" s="260">
        <v>2129017.7470418098</v>
      </c>
      <c r="G77" s="258">
        <v>-0.30554896345884552</v>
      </c>
      <c r="H77" s="939">
        <v>42.443620230753623</v>
      </c>
    </row>
    <row r="78" spans="1:8" ht="17.25">
      <c r="A78" s="1237"/>
      <c r="B78" s="912" t="s">
        <v>13</v>
      </c>
      <c r="C78" s="261">
        <v>68023.565548138999</v>
      </c>
      <c r="D78" s="261">
        <v>73894.880525278</v>
      </c>
      <c r="E78" s="260">
        <v>24451.574106167998</v>
      </c>
      <c r="F78" s="260">
        <v>68023.565548138999</v>
      </c>
      <c r="G78" s="258">
        <v>-7.9454962717350086E-2</v>
      </c>
      <c r="H78" s="939">
        <v>1.7819708151623583</v>
      </c>
    </row>
    <row r="79" spans="1:8" ht="18.75" thickBot="1">
      <c r="A79" s="1237"/>
      <c r="B79" s="229" t="s">
        <v>48</v>
      </c>
      <c r="C79" s="906">
        <v>2312019.2110449872</v>
      </c>
      <c r="D79" s="906">
        <v>3437056.6517705522</v>
      </c>
      <c r="E79" s="907">
        <v>580307.72744451393</v>
      </c>
      <c r="F79" s="907">
        <v>2312019.2110449872</v>
      </c>
      <c r="G79" s="908">
        <v>-0.32732583565243756</v>
      </c>
      <c r="H79" s="940">
        <v>2.9841261828898369</v>
      </c>
    </row>
    <row r="80" spans="1:8" ht="17.25">
      <c r="A80" s="1237" t="s">
        <v>165</v>
      </c>
      <c r="B80" s="221" t="s">
        <v>166</v>
      </c>
      <c r="C80" s="261">
        <v>349616</v>
      </c>
      <c r="D80" s="261">
        <v>481864</v>
      </c>
      <c r="E80" s="260">
        <v>76621</v>
      </c>
      <c r="F80" s="260">
        <v>349616</v>
      </c>
      <c r="G80" s="258">
        <v>-0.27445088240665416</v>
      </c>
      <c r="H80" s="939">
        <v>3.5629266128084991</v>
      </c>
    </row>
    <row r="81" spans="1:8" ht="17.25">
      <c r="A81" s="1237"/>
      <c r="B81" s="912" t="s">
        <v>13</v>
      </c>
      <c r="C81" s="259">
        <v>1267</v>
      </c>
      <c r="D81" s="259">
        <v>3108</v>
      </c>
      <c r="E81" s="260">
        <v>2277</v>
      </c>
      <c r="F81" s="260">
        <v>1267</v>
      </c>
      <c r="G81" s="258">
        <v>-0.5923423423423424</v>
      </c>
      <c r="H81" s="939">
        <v>-0.44356609574000883</v>
      </c>
    </row>
    <row r="82" spans="1:8" ht="18.75" thickBot="1">
      <c r="A82" s="1237"/>
      <c r="B82" s="229" t="s">
        <v>48</v>
      </c>
      <c r="C82" s="906">
        <v>350883</v>
      </c>
      <c r="D82" s="906">
        <v>484972</v>
      </c>
      <c r="E82" s="907">
        <v>78898</v>
      </c>
      <c r="F82" s="907">
        <v>350883</v>
      </c>
      <c r="G82" s="908">
        <v>-0.27648812714960869</v>
      </c>
      <c r="H82" s="940">
        <v>3.4472990443357245</v>
      </c>
    </row>
    <row r="83" spans="1:8" ht="17.25">
      <c r="A83" s="1237" t="s">
        <v>169</v>
      </c>
      <c r="B83" s="221" t="s">
        <v>166</v>
      </c>
      <c r="C83" s="261">
        <v>43755</v>
      </c>
      <c r="D83" s="261">
        <v>86273</v>
      </c>
      <c r="E83" s="260">
        <v>31725</v>
      </c>
      <c r="F83" s="260">
        <v>43755</v>
      </c>
      <c r="G83" s="258">
        <v>-0.49283089726797491</v>
      </c>
      <c r="H83" s="939">
        <v>0.37919621749408994</v>
      </c>
    </row>
    <row r="84" spans="1:8" ht="17.25">
      <c r="A84" s="1237"/>
      <c r="B84" s="912" t="s">
        <v>13</v>
      </c>
      <c r="C84" s="259">
        <v>0</v>
      </c>
      <c r="D84" s="259">
        <v>1</v>
      </c>
      <c r="E84" s="260">
        <v>293</v>
      </c>
      <c r="F84" s="260">
        <v>0</v>
      </c>
      <c r="G84" s="258">
        <v>-1</v>
      </c>
      <c r="H84" s="939">
        <v>-1</v>
      </c>
    </row>
    <row r="85" spans="1:8" ht="18">
      <c r="A85" s="257"/>
      <c r="B85" s="229" t="s">
        <v>48</v>
      </c>
      <c r="C85" s="256">
        <v>43755</v>
      </c>
      <c r="D85" s="256">
        <v>86274</v>
      </c>
      <c r="E85" s="255">
        <v>32018</v>
      </c>
      <c r="F85" s="255">
        <v>43755</v>
      </c>
      <c r="G85" s="254">
        <v>-0.49283677585367547</v>
      </c>
      <c r="H85" s="941">
        <v>0.36657505153351244</v>
      </c>
    </row>
    <row r="86" spans="1:8" ht="21">
      <c r="A86" s="253"/>
      <c r="B86" s="252" t="s">
        <v>113</v>
      </c>
      <c r="C86" s="909">
        <v>3623625.8270742539</v>
      </c>
      <c r="D86" s="909">
        <v>5379977.895909233</v>
      </c>
      <c r="E86" s="910">
        <v>1709582.206848905</v>
      </c>
      <c r="F86" s="910">
        <v>3623625.8270742539</v>
      </c>
      <c r="G86" s="911">
        <v>-0.32646083363473566</v>
      </c>
      <c r="H86" s="942">
        <v>1.1195972984260911</v>
      </c>
    </row>
    <row r="87" spans="1:8" ht="21.75" thickBot="1">
      <c r="A87" s="251"/>
      <c r="B87" s="250" t="s">
        <v>170</v>
      </c>
      <c r="C87" s="249">
        <v>201312.54594856966</v>
      </c>
      <c r="D87" s="249">
        <v>268998.89479546167</v>
      </c>
      <c r="E87" s="248">
        <v>100563.65922640618</v>
      </c>
      <c r="F87" s="248">
        <v>201312.54594856966</v>
      </c>
      <c r="G87" s="247">
        <v>-0.25162314848303968</v>
      </c>
      <c r="H87" s="943">
        <v>1.0018418929579749</v>
      </c>
    </row>
  </sheetData>
  <mergeCells count="28"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I15"/>
    <mergeCell ref="A16:AI16"/>
    <mergeCell ref="A21:AI21"/>
    <mergeCell ref="A22:AI2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A4:A6"/>
    <mergeCell ref="A7:B7"/>
    <mergeCell ref="A8:AI8"/>
    <mergeCell ref="A9:AI9"/>
    <mergeCell ref="A1:AI1"/>
    <mergeCell ref="A2:AI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N55"/>
  <sheetViews>
    <sheetView showGridLines="0" rightToLeft="1" zoomScaleNormal="100" workbookViewId="0">
      <selection activeCell="T27" sqref="T27"/>
    </sheetView>
  </sheetViews>
  <sheetFormatPr defaultColWidth="9.125" defaultRowHeight="15"/>
  <cols>
    <col min="1" max="1" width="11.625" style="440" customWidth="1"/>
    <col min="2" max="2" width="10.375" style="440" customWidth="1"/>
    <col min="3" max="3" width="31.625" style="440" customWidth="1"/>
    <col min="4" max="7" width="7.875" style="440" customWidth="1"/>
    <col min="8" max="8" width="10.875" style="440" customWidth="1"/>
    <col min="9" max="9" width="10" style="440" customWidth="1"/>
    <col min="10" max="40" width="7.875" style="440" customWidth="1"/>
    <col min="41" max="16384" width="9.125" style="440"/>
  </cols>
  <sheetData>
    <row r="1" spans="1:40" ht="22.5" customHeight="1">
      <c r="A1" s="1458" t="s">
        <v>330</v>
      </c>
      <c r="B1" s="1459"/>
      <c r="C1" s="1460"/>
    </row>
    <row r="2" spans="1:40" ht="21" customHeight="1" thickBot="1">
      <c r="A2" s="1162" t="s">
        <v>19</v>
      </c>
      <c r="B2" s="767" t="s">
        <v>1988</v>
      </c>
      <c r="C2" s="768"/>
      <c r="D2" s="769" t="s">
        <v>34</v>
      </c>
      <c r="E2" s="769" t="s">
        <v>35</v>
      </c>
      <c r="F2" s="769" t="s">
        <v>36</v>
      </c>
      <c r="G2" s="769" t="s">
        <v>37</v>
      </c>
      <c r="H2" s="769" t="s">
        <v>38</v>
      </c>
      <c r="I2" s="769" t="s">
        <v>39</v>
      </c>
      <c r="J2" s="769" t="s">
        <v>40</v>
      </c>
      <c r="K2" s="769" t="s">
        <v>41</v>
      </c>
      <c r="L2" s="769" t="s">
        <v>42</v>
      </c>
      <c r="M2" s="769" t="s">
        <v>43</v>
      </c>
      <c r="N2" s="769" t="s">
        <v>44</v>
      </c>
      <c r="O2" s="769" t="s">
        <v>167</v>
      </c>
      <c r="P2" s="769" t="s">
        <v>174</v>
      </c>
      <c r="Q2" s="769" t="s">
        <v>1406</v>
      </c>
      <c r="R2" s="769" t="s">
        <v>1437</v>
      </c>
      <c r="S2" s="769" t="s">
        <v>1481</v>
      </c>
      <c r="T2" s="769" t="s">
        <v>1537</v>
      </c>
      <c r="U2" s="769" t="s">
        <v>1567</v>
      </c>
      <c r="V2" s="769" t="s">
        <v>1615</v>
      </c>
      <c r="W2" s="769" t="s">
        <v>1643</v>
      </c>
      <c r="X2" s="769" t="s">
        <v>1751</v>
      </c>
      <c r="Y2" s="769" t="s">
        <v>1805</v>
      </c>
      <c r="Z2" s="769" t="s">
        <v>1842</v>
      </c>
      <c r="AA2" s="769" t="s">
        <v>1866</v>
      </c>
      <c r="AB2" s="769" t="s">
        <v>1952</v>
      </c>
      <c r="AC2" s="769" t="s">
        <v>2061</v>
      </c>
      <c r="AD2" s="769" t="s">
        <v>2126</v>
      </c>
      <c r="AE2" s="769" t="s">
        <v>2166</v>
      </c>
      <c r="AF2" s="769" t="s">
        <v>2243</v>
      </c>
      <c r="AG2" s="769" t="s">
        <v>2292</v>
      </c>
      <c r="AH2" s="769" t="s">
        <v>2352</v>
      </c>
      <c r="AI2" s="769" t="s">
        <v>2408</v>
      </c>
      <c r="AJ2" s="769" t="s">
        <v>2458</v>
      </c>
      <c r="AK2" s="769" t="s">
        <v>2569</v>
      </c>
      <c r="AL2" s="769" t="s">
        <v>2636</v>
      </c>
      <c r="AM2" s="769" t="s">
        <v>2896</v>
      </c>
      <c r="AN2" s="769" t="s">
        <v>3053</v>
      </c>
    </row>
    <row r="3" spans="1:40" ht="15" customHeight="1" thickTop="1">
      <c r="A3" s="1439" t="s">
        <v>22</v>
      </c>
      <c r="B3" s="1439" t="s">
        <v>203</v>
      </c>
      <c r="C3" s="1180" t="s">
        <v>1393</v>
      </c>
      <c r="D3" s="774">
        <v>4.6349999999999998</v>
      </c>
      <c r="E3" s="774">
        <v>27.821999999999999</v>
      </c>
      <c r="F3" s="774">
        <v>6.1479999999999997</v>
      </c>
      <c r="G3" s="774">
        <v>3.7719999999999998</v>
      </c>
      <c r="H3" s="774">
        <v>8.4179999999999904</v>
      </c>
      <c r="I3" s="774">
        <v>22.832000000000001</v>
      </c>
      <c r="J3" s="774">
        <v>17.167999999999999</v>
      </c>
      <c r="K3" s="774">
        <v>23.04</v>
      </c>
      <c r="L3" s="774">
        <v>7.09</v>
      </c>
      <c r="M3" s="774">
        <v>14.403</v>
      </c>
      <c r="N3" s="774">
        <v>50.249000000000002</v>
      </c>
      <c r="O3" s="774">
        <v>230.572</v>
      </c>
      <c r="P3" s="774">
        <v>142.90100000000001</v>
      </c>
      <c r="Q3" s="774">
        <v>241.99</v>
      </c>
      <c r="R3" s="774">
        <v>731.42999999999904</v>
      </c>
      <c r="S3" s="774">
        <v>474.61799999999999</v>
      </c>
      <c r="T3" s="774">
        <v>182.721</v>
      </c>
      <c r="U3" s="774">
        <v>297.71600000000001</v>
      </c>
      <c r="V3" s="774">
        <v>692.85799999999904</v>
      </c>
      <c r="W3" s="774">
        <v>1054.2239999999999</v>
      </c>
      <c r="X3" s="774">
        <v>566.34400000000005</v>
      </c>
      <c r="Y3" s="774">
        <v>506.86499999999899</v>
      </c>
      <c r="Z3" s="774">
        <v>813.94299999999896</v>
      </c>
      <c r="AA3" s="774">
        <v>378.59199999999902</v>
      </c>
      <c r="AB3" s="774">
        <v>178.75899999999999</v>
      </c>
      <c r="AC3" s="774">
        <v>375.10799999999898</v>
      </c>
      <c r="AD3" s="774">
        <v>611.90899999999897</v>
      </c>
      <c r="AE3" s="774">
        <v>454.90299999999701</v>
      </c>
      <c r="AF3" s="774">
        <v>412.85899999999799</v>
      </c>
      <c r="AG3" s="774">
        <v>625.18399999999201</v>
      </c>
      <c r="AH3" s="774">
        <v>984.94799999999202</v>
      </c>
      <c r="AI3" s="774">
        <v>686.50899999999899</v>
      </c>
      <c r="AJ3" s="774">
        <v>1199.7360000000001</v>
      </c>
      <c r="AK3" s="774">
        <v>353.800999999998</v>
      </c>
      <c r="AL3" s="774">
        <v>429.19899999999899</v>
      </c>
      <c r="AM3" s="774">
        <v>422.46699999999902</v>
      </c>
      <c r="AN3" s="774">
        <v>192.81700000000001</v>
      </c>
    </row>
    <row r="4" spans="1:40" ht="15" customHeight="1">
      <c r="A4" s="1440"/>
      <c r="B4" s="1445"/>
      <c r="C4" s="1161" t="s">
        <v>1405</v>
      </c>
      <c r="D4" s="771">
        <v>14.62610394</v>
      </c>
      <c r="E4" s="771">
        <v>84.010247800000002</v>
      </c>
      <c r="F4" s="771">
        <v>20.014654</v>
      </c>
      <c r="G4" s="771">
        <v>13.038285999999999</v>
      </c>
      <c r="H4" s="771">
        <v>31.207307</v>
      </c>
      <c r="I4" s="771">
        <v>112.98848700000001</v>
      </c>
      <c r="J4" s="771">
        <v>105.323831</v>
      </c>
      <c r="K4" s="771">
        <v>124.126813</v>
      </c>
      <c r="L4" s="771">
        <v>23.946971000000001</v>
      </c>
      <c r="M4" s="771">
        <v>59.038539</v>
      </c>
      <c r="N4" s="771">
        <v>214.53831120000001</v>
      </c>
      <c r="O4" s="771">
        <v>1205.095255602</v>
      </c>
      <c r="P4" s="771">
        <v>1251.8446967970001</v>
      </c>
      <c r="Q4" s="771">
        <v>1713.2020516089999</v>
      </c>
      <c r="R4" s="771">
        <v>1859.5554959999999</v>
      </c>
      <c r="S4" s="771">
        <v>1130.243886</v>
      </c>
      <c r="T4" s="771">
        <v>283.071302</v>
      </c>
      <c r="U4" s="771">
        <v>470.11947900000001</v>
      </c>
      <c r="V4" s="771">
        <v>1847.2195220000001</v>
      </c>
      <c r="W4" s="771"/>
      <c r="X4" s="771">
        <v>1327.0036121999999</v>
      </c>
      <c r="Y4" s="771">
        <v>886.02321009199898</v>
      </c>
      <c r="Z4" s="771">
        <v>3544.3599242599998</v>
      </c>
      <c r="AA4" s="771">
        <v>1799.8687343239999</v>
      </c>
      <c r="AB4" s="771">
        <v>623.16681167599995</v>
      </c>
      <c r="AC4" s="771">
        <v>1919.068361764</v>
      </c>
      <c r="AD4" s="771">
        <v>2175.1704281560001</v>
      </c>
      <c r="AE4" s="771">
        <v>4292.0923676800003</v>
      </c>
      <c r="AF4" s="771">
        <v>6773.7996482400004</v>
      </c>
      <c r="AG4" s="771">
        <v>3735.5247722599902</v>
      </c>
      <c r="AH4" s="771">
        <v>6648.7239436099999</v>
      </c>
      <c r="AI4" s="771">
        <v>8868.2148091500003</v>
      </c>
      <c r="AJ4" s="771">
        <v>9659.6507367700196</v>
      </c>
      <c r="AK4" s="771">
        <v>3092.8858814700002</v>
      </c>
      <c r="AL4" s="771">
        <v>4102.8494707199998</v>
      </c>
      <c r="AM4" s="771">
        <v>3571.75209</v>
      </c>
      <c r="AN4" s="771">
        <v>1563.6657173799999</v>
      </c>
    </row>
    <row r="5" spans="1:40" ht="15" customHeight="1">
      <c r="A5" s="1440"/>
      <c r="B5" s="1446" t="s">
        <v>204</v>
      </c>
      <c r="C5" s="1163" t="s">
        <v>1393</v>
      </c>
      <c r="D5" s="770">
        <v>0</v>
      </c>
      <c r="E5" s="770">
        <v>0.7</v>
      </c>
      <c r="F5" s="770"/>
      <c r="G5" s="770"/>
      <c r="H5" s="770"/>
      <c r="I5" s="770"/>
      <c r="J5" s="770"/>
      <c r="K5" s="770"/>
      <c r="L5" s="770"/>
      <c r="M5" s="770"/>
      <c r="N5" s="770"/>
      <c r="O5" s="770">
        <v>0.7</v>
      </c>
      <c r="P5" s="770"/>
      <c r="Q5" s="770"/>
      <c r="R5" s="770"/>
      <c r="S5" s="770"/>
      <c r="T5" s="770"/>
      <c r="U5" s="770">
        <v>0.05</v>
      </c>
      <c r="V5" s="770">
        <v>255.3</v>
      </c>
      <c r="W5" s="770">
        <v>845.77200000000005</v>
      </c>
      <c r="X5" s="770">
        <v>338.71199999999999</v>
      </c>
      <c r="Y5" s="770">
        <v>1.444</v>
      </c>
      <c r="Z5" s="770">
        <v>2E-3</v>
      </c>
      <c r="AA5" s="770">
        <v>2E-3</v>
      </c>
      <c r="AB5" s="770">
        <v>1E-3</v>
      </c>
      <c r="AC5" s="770">
        <v>3.0000000000000001E-3</v>
      </c>
      <c r="AD5" s="770">
        <v>1.278</v>
      </c>
      <c r="AE5" s="770">
        <v>0.70899999999999996</v>
      </c>
      <c r="AF5" s="770">
        <v>0.53500000000000003</v>
      </c>
      <c r="AG5" s="770">
        <v>0.66600000000000004</v>
      </c>
      <c r="AH5" s="770">
        <v>5.3970000000000002</v>
      </c>
      <c r="AI5" s="770">
        <v>412.35300000000001</v>
      </c>
      <c r="AJ5" s="770">
        <v>1.0389999999999999</v>
      </c>
      <c r="AK5" s="770">
        <v>5.1070000000000002</v>
      </c>
      <c r="AL5" s="770">
        <v>3.5000000000000003E-2</v>
      </c>
      <c r="AM5" s="770">
        <v>3.544</v>
      </c>
      <c r="AN5" s="770">
        <v>1.2E-2</v>
      </c>
    </row>
    <row r="6" spans="1:40" ht="15" customHeight="1">
      <c r="A6" s="1440"/>
      <c r="B6" s="1447"/>
      <c r="C6" s="1163" t="s">
        <v>1405</v>
      </c>
      <c r="D6" s="770">
        <v>0</v>
      </c>
      <c r="E6" s="770">
        <v>3.0688</v>
      </c>
      <c r="F6" s="770"/>
      <c r="G6" s="770"/>
      <c r="H6" s="770"/>
      <c r="I6" s="770"/>
      <c r="J6" s="770"/>
      <c r="K6" s="770"/>
      <c r="L6" s="770"/>
      <c r="M6" s="770"/>
      <c r="N6" s="770"/>
      <c r="O6" s="770">
        <v>2.5747</v>
      </c>
      <c r="P6" s="770"/>
      <c r="Q6" s="770"/>
      <c r="R6" s="770"/>
      <c r="S6" s="770"/>
      <c r="T6" s="770"/>
      <c r="U6" s="770">
        <v>0.19286</v>
      </c>
      <c r="V6" s="770">
        <v>1053.1455000000001</v>
      </c>
      <c r="W6" s="770"/>
      <c r="X6" s="770">
        <v>1290.976557</v>
      </c>
      <c r="Y6" s="770">
        <v>6.5947360000000002</v>
      </c>
      <c r="Z6" s="770">
        <v>1.3852E-2</v>
      </c>
      <c r="AA6" s="770">
        <v>1.3365999999999999E-2</v>
      </c>
      <c r="AB6" s="770">
        <v>9.5729999999999999E-3</v>
      </c>
      <c r="AC6" s="770">
        <v>3.3002999999999998E-2</v>
      </c>
      <c r="AD6" s="770">
        <v>27.665423759999999</v>
      </c>
      <c r="AE6" s="770">
        <v>23.76193936</v>
      </c>
      <c r="AF6" s="770">
        <v>18.883086559999999</v>
      </c>
      <c r="AG6" s="770">
        <v>18.681369360000001</v>
      </c>
      <c r="AH6" s="770">
        <v>102.41315656</v>
      </c>
      <c r="AI6" s="770">
        <v>5282.0111684000003</v>
      </c>
      <c r="AJ6" s="770">
        <v>37.993540000000003</v>
      </c>
      <c r="AK6" s="770">
        <v>71.726830000000007</v>
      </c>
      <c r="AL6" s="770">
        <v>0.38590000000000002</v>
      </c>
      <c r="AM6" s="770">
        <v>36.777189999999997</v>
      </c>
      <c r="AN6" s="770">
        <v>0.12873999999999999</v>
      </c>
    </row>
    <row r="7" spans="1:40" ht="15" customHeight="1">
      <c r="A7" s="1440"/>
      <c r="B7" s="1448" t="s">
        <v>1403</v>
      </c>
      <c r="C7" s="1161" t="s">
        <v>1393</v>
      </c>
      <c r="D7" s="771"/>
      <c r="E7" s="771"/>
      <c r="F7" s="771"/>
      <c r="G7" s="771"/>
      <c r="H7" s="771"/>
      <c r="I7" s="771"/>
      <c r="J7" s="771"/>
      <c r="K7" s="771"/>
      <c r="L7" s="771">
        <v>0.21</v>
      </c>
      <c r="M7" s="771">
        <v>1.9179999999999999</v>
      </c>
      <c r="N7" s="771">
        <v>3.5139999999999998</v>
      </c>
      <c r="O7" s="771">
        <v>0.68500000000000005</v>
      </c>
      <c r="P7" s="775">
        <v>0.47399999999999998</v>
      </c>
      <c r="Q7" s="775">
        <v>0.59899999999999998</v>
      </c>
      <c r="R7" s="775">
        <v>0.33600000000000002</v>
      </c>
      <c r="S7" s="775">
        <v>0.13300000000000001</v>
      </c>
      <c r="T7" s="775">
        <v>0.312</v>
      </c>
      <c r="U7" s="775">
        <v>0.41199999999999998</v>
      </c>
      <c r="V7" s="775">
        <v>0.22800000000000001</v>
      </c>
      <c r="W7" s="775">
        <v>7.2999999999999995E-2</v>
      </c>
      <c r="X7" s="775">
        <v>6.0999999999999999E-2</v>
      </c>
      <c r="Y7" s="775">
        <v>0.13700000000000001</v>
      </c>
      <c r="Z7" s="775">
        <v>0.77</v>
      </c>
      <c r="AA7" s="775">
        <v>0.114</v>
      </c>
      <c r="AB7" s="775">
        <v>1.0999999999999999E-2</v>
      </c>
      <c r="AC7" s="775">
        <v>1.2999999999999999E-2</v>
      </c>
      <c r="AD7" s="775">
        <v>1.6E-2</v>
      </c>
      <c r="AE7" s="775">
        <v>1E-3</v>
      </c>
      <c r="AF7" s="775">
        <v>1E-3</v>
      </c>
      <c r="AG7" s="775">
        <v>0</v>
      </c>
      <c r="AH7" s="775">
        <v>0</v>
      </c>
      <c r="AI7" s="775">
        <v>4.0000000000000001E-3</v>
      </c>
      <c r="AJ7" s="775"/>
      <c r="AK7" s="775"/>
      <c r="AL7" s="775"/>
      <c r="AM7" s="775"/>
      <c r="AN7" s="775"/>
    </row>
    <row r="8" spans="1:40" ht="15" customHeight="1" thickBot="1">
      <c r="A8" s="1441"/>
      <c r="B8" s="1449"/>
      <c r="C8" s="1162" t="s">
        <v>1405</v>
      </c>
      <c r="D8" s="776"/>
      <c r="E8" s="776"/>
      <c r="F8" s="776"/>
      <c r="G8" s="776"/>
      <c r="H8" s="776"/>
      <c r="I8" s="776"/>
      <c r="J8" s="776"/>
      <c r="K8" s="776"/>
      <c r="L8" s="776">
        <v>13.451158100000001</v>
      </c>
      <c r="M8" s="776">
        <v>131.20906170000001</v>
      </c>
      <c r="N8" s="776">
        <v>230.3431554</v>
      </c>
      <c r="O8" s="776">
        <v>47.694909699999997</v>
      </c>
      <c r="P8" s="776">
        <v>38.876654600000002</v>
      </c>
      <c r="Q8" s="776">
        <v>54.529151300000002</v>
      </c>
      <c r="R8" s="776">
        <v>25.414588200000001</v>
      </c>
      <c r="S8" s="776">
        <v>21.521488049999999</v>
      </c>
      <c r="T8" s="776">
        <v>22.447939250000001</v>
      </c>
      <c r="U8" s="776">
        <v>27.42257305</v>
      </c>
      <c r="V8" s="776">
        <v>2.9695108499999998</v>
      </c>
      <c r="W8" s="776">
        <v>0.83178295000000002</v>
      </c>
      <c r="X8" s="776">
        <v>0.85838667000000002</v>
      </c>
      <c r="Y8" s="776">
        <v>1.8719317900000001</v>
      </c>
      <c r="Z8" s="776">
        <v>1.24694338</v>
      </c>
      <c r="AA8" s="776">
        <v>2.3047933600000001</v>
      </c>
      <c r="AB8" s="776">
        <v>0.27352124999999999</v>
      </c>
      <c r="AC8" s="776">
        <v>0.45539750000000001</v>
      </c>
      <c r="AD8" s="776">
        <v>0.57048915</v>
      </c>
      <c r="AE8" s="776">
        <v>3.7503000000000002E-2</v>
      </c>
      <c r="AF8" s="776">
        <v>3.6481350000000003E-2</v>
      </c>
      <c r="AG8" s="776">
        <v>0</v>
      </c>
      <c r="AH8" s="776">
        <v>0</v>
      </c>
      <c r="AI8" s="776">
        <v>0.10671297</v>
      </c>
      <c r="AJ8" s="776"/>
      <c r="AK8" s="776"/>
      <c r="AL8" s="776"/>
      <c r="AM8" s="776"/>
      <c r="AN8" s="776"/>
    </row>
    <row r="9" spans="1:40" ht="15" customHeight="1" thickTop="1">
      <c r="A9" s="1439" t="s">
        <v>168</v>
      </c>
      <c r="B9" s="1450" t="s">
        <v>1398</v>
      </c>
      <c r="C9" s="1179" t="s">
        <v>1393</v>
      </c>
      <c r="D9" s="770">
        <v>732.173</v>
      </c>
      <c r="E9" s="770">
        <v>628.17499999999995</v>
      </c>
      <c r="F9" s="770">
        <v>747.83100000000013</v>
      </c>
      <c r="G9" s="770">
        <v>836.04899999999998</v>
      </c>
      <c r="H9" s="770">
        <v>1489.0219999999999</v>
      </c>
      <c r="I9" s="770">
        <v>1841.4210000000003</v>
      </c>
      <c r="J9" s="770">
        <v>1506.0889999999999</v>
      </c>
      <c r="K9" s="770">
        <v>1873.2080000000005</v>
      </c>
      <c r="L9" s="770">
        <v>2129.601999999999</v>
      </c>
      <c r="M9" s="770">
        <v>1839.0380000000005</v>
      </c>
      <c r="N9" s="770">
        <v>968.17799999999988</v>
      </c>
      <c r="O9" s="770">
        <v>756.54399999999987</v>
      </c>
      <c r="P9" s="770">
        <v>465.49</v>
      </c>
      <c r="Q9" s="770">
        <v>1330.422</v>
      </c>
      <c r="R9" s="770">
        <v>1111.979</v>
      </c>
      <c r="S9" s="770">
        <v>1324.528</v>
      </c>
      <c r="T9" s="770">
        <v>1249.6210000000001</v>
      </c>
      <c r="U9" s="770">
        <v>1475.8810000000001</v>
      </c>
      <c r="V9" s="770">
        <v>1135.6959999999999</v>
      </c>
      <c r="W9" s="770">
        <v>1322.6420000000001</v>
      </c>
      <c r="X9" s="770">
        <v>1568.6189999999999</v>
      </c>
      <c r="Y9" s="770">
        <v>1546.652</v>
      </c>
      <c r="Z9" s="770">
        <v>1190.769</v>
      </c>
      <c r="AA9" s="770">
        <v>2012.4659999999999</v>
      </c>
      <c r="AB9" s="770">
        <v>1461.5350000000001</v>
      </c>
      <c r="AC9" s="770">
        <v>1160.9839999999999</v>
      </c>
      <c r="AD9" s="770">
        <v>614.048</v>
      </c>
      <c r="AE9" s="770">
        <v>1900.62</v>
      </c>
      <c r="AF9" s="770">
        <v>1544.279</v>
      </c>
      <c r="AG9" s="770">
        <v>1297.537</v>
      </c>
      <c r="AH9" s="770">
        <v>1680.865</v>
      </c>
      <c r="AI9" s="770">
        <v>1300.165</v>
      </c>
      <c r="AJ9" s="770">
        <v>717.93</v>
      </c>
      <c r="AK9" s="770">
        <v>904.28</v>
      </c>
      <c r="AL9" s="770">
        <v>512.45000000000005</v>
      </c>
      <c r="AM9" s="770">
        <v>632.64800000000002</v>
      </c>
      <c r="AN9" s="770">
        <v>1053.982</v>
      </c>
    </row>
    <row r="10" spans="1:40" ht="15" customHeight="1">
      <c r="A10" s="1440"/>
      <c r="B10" s="1447"/>
      <c r="C10" s="1163" t="s">
        <v>1405</v>
      </c>
      <c r="D10" s="770">
        <v>142566</v>
      </c>
      <c r="E10" s="770">
        <v>128634</v>
      </c>
      <c r="F10" s="770">
        <v>164435</v>
      </c>
      <c r="G10" s="770">
        <v>192586</v>
      </c>
      <c r="H10" s="770">
        <v>29882</v>
      </c>
      <c r="I10" s="770">
        <v>31618</v>
      </c>
      <c r="J10" s="770">
        <v>27688</v>
      </c>
      <c r="K10" s="770">
        <v>31894</v>
      </c>
      <c r="L10" s="770">
        <v>26778</v>
      </c>
      <c r="M10" s="770">
        <v>24642</v>
      </c>
      <c r="N10" s="770">
        <v>12819</v>
      </c>
      <c r="O10" s="770">
        <v>9714</v>
      </c>
      <c r="P10" s="770">
        <v>6082</v>
      </c>
      <c r="Q10" s="770">
        <v>21308</v>
      </c>
      <c r="R10" s="770">
        <v>15700</v>
      </c>
      <c r="S10" s="770">
        <v>18588</v>
      </c>
      <c r="T10" s="770">
        <v>19622</v>
      </c>
      <c r="U10" s="770">
        <v>24774</v>
      </c>
      <c r="V10" s="770">
        <v>28683</v>
      </c>
      <c r="W10" s="770">
        <v>29619</v>
      </c>
      <c r="X10" s="770">
        <v>28764</v>
      </c>
      <c r="Y10" s="770">
        <v>20020</v>
      </c>
      <c r="Z10" s="770">
        <v>14796</v>
      </c>
      <c r="AA10" s="770">
        <v>20640</v>
      </c>
      <c r="AB10" s="770">
        <v>15821</v>
      </c>
      <c r="AC10" s="770">
        <v>11091</v>
      </c>
      <c r="AD10" s="770">
        <v>7076</v>
      </c>
      <c r="AE10" s="770">
        <v>27049</v>
      </c>
      <c r="AF10" s="770">
        <v>22017</v>
      </c>
      <c r="AG10" s="770">
        <v>17628</v>
      </c>
      <c r="AH10" s="770">
        <v>26539</v>
      </c>
      <c r="AI10" s="770">
        <v>18973</v>
      </c>
      <c r="AJ10" s="770">
        <v>15187</v>
      </c>
      <c r="AK10" s="770">
        <v>14135</v>
      </c>
      <c r="AL10" s="770">
        <v>7778</v>
      </c>
      <c r="AM10" s="770">
        <v>8808</v>
      </c>
      <c r="AN10" s="770">
        <v>15993</v>
      </c>
    </row>
    <row r="11" spans="1:40" ht="15" customHeight="1">
      <c r="A11" s="1440"/>
      <c r="B11" s="1451" t="s">
        <v>1399</v>
      </c>
      <c r="C11" s="1161" t="s">
        <v>1393</v>
      </c>
      <c r="D11" s="771">
        <v>0.4</v>
      </c>
      <c r="E11" s="771">
        <v>2</v>
      </c>
      <c r="F11" s="771">
        <v>1</v>
      </c>
      <c r="G11" s="771">
        <v>0.46</v>
      </c>
      <c r="H11" s="771">
        <v>4</v>
      </c>
      <c r="I11" s="771">
        <v>3</v>
      </c>
      <c r="J11" s="771">
        <v>2</v>
      </c>
      <c r="K11" s="771">
        <v>1</v>
      </c>
      <c r="L11" s="771">
        <v>1</v>
      </c>
      <c r="M11" s="771">
        <v>1</v>
      </c>
      <c r="N11" s="771">
        <v>1</v>
      </c>
      <c r="O11" s="771">
        <v>7.25</v>
      </c>
      <c r="P11" s="771">
        <v>3.5270000000000001</v>
      </c>
      <c r="Q11" s="771">
        <v>10</v>
      </c>
      <c r="R11" s="771">
        <v>11</v>
      </c>
      <c r="S11" s="771">
        <v>10.108000000000001</v>
      </c>
      <c r="T11" s="771">
        <v>5.1630000000000003</v>
      </c>
      <c r="U11" s="771">
        <v>5.1950000000000003</v>
      </c>
      <c r="V11" s="771">
        <v>1.1140000000000001</v>
      </c>
      <c r="W11" s="771">
        <v>0.79200000000000004</v>
      </c>
      <c r="X11" s="771">
        <v>0.878</v>
      </c>
      <c r="Y11" s="771">
        <v>2.5259999999999998</v>
      </c>
      <c r="Z11" s="771">
        <v>1.2729999999999999</v>
      </c>
      <c r="AA11" s="771">
        <v>2.0219999999999998</v>
      </c>
      <c r="AB11" s="771">
        <v>1.5349999999999999</v>
      </c>
      <c r="AC11" s="771">
        <v>2.956</v>
      </c>
      <c r="AD11" s="771">
        <v>1.5589999999999999</v>
      </c>
      <c r="AE11" s="771">
        <v>3.52</v>
      </c>
      <c r="AF11" s="771">
        <v>0</v>
      </c>
      <c r="AG11" s="771">
        <v>3.88</v>
      </c>
      <c r="AH11" s="771">
        <v>5.1840000000000002</v>
      </c>
      <c r="AI11" s="771">
        <v>4.3620000000000001</v>
      </c>
      <c r="AJ11" s="771">
        <v>2.302</v>
      </c>
      <c r="AK11" s="771">
        <v>3.5950000000000002</v>
      </c>
      <c r="AL11" s="771">
        <v>2.67</v>
      </c>
      <c r="AM11" s="771">
        <v>2.052</v>
      </c>
      <c r="AN11" s="771">
        <v>2.331</v>
      </c>
    </row>
    <row r="12" spans="1:40" ht="15" customHeight="1">
      <c r="A12" s="1440"/>
      <c r="B12" s="1445"/>
      <c r="C12" s="1161" t="s">
        <v>1405</v>
      </c>
      <c r="D12" s="771">
        <v>1</v>
      </c>
      <c r="E12" s="771">
        <v>3</v>
      </c>
      <c r="F12" s="771">
        <v>2</v>
      </c>
      <c r="G12" s="771">
        <v>70</v>
      </c>
      <c r="H12" s="771">
        <v>129</v>
      </c>
      <c r="I12" s="771">
        <v>111</v>
      </c>
      <c r="J12" s="771">
        <v>68</v>
      </c>
      <c r="K12" s="771">
        <v>36</v>
      </c>
      <c r="L12" s="771">
        <v>39</v>
      </c>
      <c r="M12" s="771">
        <v>51</v>
      </c>
      <c r="N12" s="771">
        <v>41</v>
      </c>
      <c r="O12" s="771">
        <v>137</v>
      </c>
      <c r="P12" s="771">
        <v>112</v>
      </c>
      <c r="Q12" s="771">
        <v>152</v>
      </c>
      <c r="R12" s="771">
        <v>98</v>
      </c>
      <c r="S12" s="771">
        <v>72</v>
      </c>
      <c r="T12" s="771">
        <v>28</v>
      </c>
      <c r="U12" s="771">
        <v>22</v>
      </c>
      <c r="V12" s="771">
        <v>15</v>
      </c>
      <c r="W12" s="771">
        <v>20</v>
      </c>
      <c r="X12" s="771">
        <v>24</v>
      </c>
      <c r="Y12" s="771">
        <v>73</v>
      </c>
      <c r="Z12" s="771">
        <v>24</v>
      </c>
      <c r="AA12" s="771">
        <v>61</v>
      </c>
      <c r="AB12" s="771">
        <v>60</v>
      </c>
      <c r="AC12" s="771">
        <v>147</v>
      </c>
      <c r="AD12" s="771">
        <v>95</v>
      </c>
      <c r="AE12" s="771">
        <v>270</v>
      </c>
      <c r="AF12" s="771">
        <v>0</v>
      </c>
      <c r="AG12" s="771">
        <v>165</v>
      </c>
      <c r="AH12" s="771">
        <v>68</v>
      </c>
      <c r="AI12" s="771">
        <v>60</v>
      </c>
      <c r="AJ12" s="771">
        <v>29</v>
      </c>
      <c r="AK12" s="771">
        <v>46</v>
      </c>
      <c r="AL12" s="771">
        <v>25</v>
      </c>
      <c r="AM12" s="771">
        <v>21</v>
      </c>
      <c r="AN12" s="771">
        <v>11</v>
      </c>
    </row>
    <row r="13" spans="1:40" ht="15" customHeight="1">
      <c r="A13" s="1440"/>
      <c r="B13" s="1446" t="s">
        <v>1400</v>
      </c>
      <c r="C13" s="1163" t="s">
        <v>1393</v>
      </c>
      <c r="D13" s="770">
        <v>24.96</v>
      </c>
      <c r="E13" s="770">
        <v>14688</v>
      </c>
      <c r="F13" s="770">
        <v>1284.0730000000003</v>
      </c>
      <c r="G13" s="770">
        <v>1027.2040000000015</v>
      </c>
      <c r="H13" s="770">
        <v>3078.6029999999992</v>
      </c>
      <c r="I13" s="770">
        <v>2768.9549999999981</v>
      </c>
      <c r="J13" s="770">
        <v>69743.623000000007</v>
      </c>
      <c r="K13" s="770">
        <v>1396.5599999999977</v>
      </c>
      <c r="L13" s="770">
        <v>49486.157999999996</v>
      </c>
      <c r="M13" s="770">
        <v>1155.4079999999958</v>
      </c>
      <c r="N13" s="770">
        <v>53.0230000000156</v>
      </c>
      <c r="O13" s="770">
        <v>3263.9499999999825</v>
      </c>
      <c r="P13" s="770">
        <v>382.70499999999998</v>
      </c>
      <c r="Q13" s="770">
        <v>2</v>
      </c>
      <c r="R13" s="770">
        <v>19406</v>
      </c>
      <c r="S13" s="770">
        <v>305.69600000000003</v>
      </c>
      <c r="T13" s="770">
        <v>259.298</v>
      </c>
      <c r="U13" s="770">
        <v>924.56899999999996</v>
      </c>
      <c r="V13" s="770">
        <v>197.57300000000001</v>
      </c>
      <c r="W13" s="770">
        <v>2.008</v>
      </c>
      <c r="X13" s="770">
        <v>2.4E-2</v>
      </c>
      <c r="Y13" s="770">
        <v>154.655</v>
      </c>
      <c r="Z13" s="770">
        <v>2.044</v>
      </c>
      <c r="AA13" s="770">
        <v>0.47399999999999998</v>
      </c>
      <c r="AB13" s="770">
        <v>5.5E-2</v>
      </c>
      <c r="AC13" s="770">
        <v>19299.698</v>
      </c>
      <c r="AD13" s="770">
        <v>0.187</v>
      </c>
      <c r="AE13" s="770">
        <v>25500.135999999999</v>
      </c>
      <c r="AF13" s="770">
        <v>21.54</v>
      </c>
      <c r="AG13" s="770">
        <v>5042.1130000000003</v>
      </c>
      <c r="AH13" s="770">
        <v>11.295</v>
      </c>
      <c r="AI13" s="770">
        <v>122.81699999999999</v>
      </c>
      <c r="AJ13" s="770">
        <v>133.28399999999999</v>
      </c>
      <c r="AK13" s="770">
        <v>0.14000000000000001</v>
      </c>
      <c r="AL13" s="770">
        <v>0.51500000000000001</v>
      </c>
      <c r="AM13" s="770">
        <v>3017.2359999999999</v>
      </c>
      <c r="AN13" s="770">
        <v>20.878</v>
      </c>
    </row>
    <row r="14" spans="1:40" ht="15" customHeight="1">
      <c r="A14" s="1440"/>
      <c r="B14" s="1447"/>
      <c r="C14" s="1163" t="s">
        <v>1405</v>
      </c>
      <c r="D14" s="770">
        <v>33</v>
      </c>
      <c r="E14" s="770">
        <v>1000</v>
      </c>
      <c r="F14" s="770">
        <v>1022</v>
      </c>
      <c r="G14" s="770">
        <v>593</v>
      </c>
      <c r="H14" s="770">
        <v>2412</v>
      </c>
      <c r="I14" s="770">
        <v>2514</v>
      </c>
      <c r="J14" s="770">
        <v>5552</v>
      </c>
      <c r="K14" s="770">
        <v>671</v>
      </c>
      <c r="L14" s="770">
        <v>2865</v>
      </c>
      <c r="M14" s="770">
        <v>123</v>
      </c>
      <c r="N14" s="770">
        <v>114</v>
      </c>
      <c r="O14" s="770">
        <v>3518</v>
      </c>
      <c r="P14" s="770">
        <v>17</v>
      </c>
      <c r="Q14" s="770">
        <v>0</v>
      </c>
      <c r="R14" s="770">
        <v>2000</v>
      </c>
      <c r="S14" s="770">
        <v>870</v>
      </c>
      <c r="T14" s="770">
        <v>201</v>
      </c>
      <c r="U14" s="770">
        <v>3011</v>
      </c>
      <c r="V14" s="770">
        <v>1001</v>
      </c>
      <c r="W14" s="770">
        <v>7</v>
      </c>
      <c r="X14" s="770">
        <v>1</v>
      </c>
      <c r="Y14" s="770">
        <v>1011</v>
      </c>
      <c r="Z14" s="770">
        <v>12</v>
      </c>
      <c r="AA14" s="770">
        <v>2</v>
      </c>
      <c r="AB14" s="770">
        <v>0</v>
      </c>
      <c r="AC14" s="770">
        <v>10061</v>
      </c>
      <c r="AD14" s="770">
        <v>1</v>
      </c>
      <c r="AE14" s="770">
        <v>21139</v>
      </c>
      <c r="AF14" s="770">
        <v>18</v>
      </c>
      <c r="AG14" s="770">
        <v>5950</v>
      </c>
      <c r="AH14" s="770">
        <v>10</v>
      </c>
      <c r="AI14" s="770">
        <v>96</v>
      </c>
      <c r="AJ14" s="770">
        <v>106</v>
      </c>
      <c r="AK14" s="770">
        <v>0</v>
      </c>
      <c r="AL14" s="770">
        <v>2</v>
      </c>
      <c r="AM14" s="770">
        <v>2183</v>
      </c>
      <c r="AN14" s="770">
        <v>18</v>
      </c>
    </row>
    <row r="15" spans="1:40" ht="15" customHeight="1">
      <c r="A15" s="1440"/>
      <c r="B15" s="1448" t="s">
        <v>1401</v>
      </c>
      <c r="C15" s="1161" t="s">
        <v>1393</v>
      </c>
      <c r="D15" s="771">
        <v>139.82400000000001</v>
      </c>
      <c r="E15" s="771">
        <v>437.12200000000001</v>
      </c>
      <c r="F15" s="771">
        <v>1512.355</v>
      </c>
      <c r="G15" s="771">
        <v>2192.3610000000003</v>
      </c>
      <c r="H15" s="771">
        <v>1740.4470000000001</v>
      </c>
      <c r="I15" s="771">
        <v>1850.5689999999995</v>
      </c>
      <c r="J15" s="771">
        <v>3953.5609999999997</v>
      </c>
      <c r="K15" s="771">
        <v>6306.027</v>
      </c>
      <c r="L15" s="771">
        <v>16223.471999999998</v>
      </c>
      <c r="M15" s="771">
        <v>45117.358000000007</v>
      </c>
      <c r="N15" s="771">
        <v>14027.255999999994</v>
      </c>
      <c r="O15" s="771">
        <v>2227.7029999999941</v>
      </c>
      <c r="P15" s="771">
        <v>1943.259</v>
      </c>
      <c r="Q15" s="771">
        <v>5298</v>
      </c>
      <c r="R15" s="771">
        <v>4206</v>
      </c>
      <c r="S15" s="771">
        <v>4046.2860000000001</v>
      </c>
      <c r="T15" s="771">
        <v>4023.5210000000002</v>
      </c>
      <c r="U15" s="771">
        <v>3390.0830000000001</v>
      </c>
      <c r="V15" s="771">
        <v>3901.663</v>
      </c>
      <c r="W15" s="771">
        <v>7375.6239999999998</v>
      </c>
      <c r="X15" s="771">
        <v>9427.3649999999998</v>
      </c>
      <c r="Y15" s="771">
        <v>6947.4269999999997</v>
      </c>
      <c r="Z15" s="771">
        <v>6856.9340000000002</v>
      </c>
      <c r="AA15" s="771">
        <v>10492.361999999999</v>
      </c>
      <c r="AB15" s="771">
        <v>6593.634</v>
      </c>
      <c r="AC15" s="771">
        <v>9741.1689999999999</v>
      </c>
      <c r="AD15" s="771">
        <v>6502.8720000000003</v>
      </c>
      <c r="AE15" s="771">
        <v>10558.782999999999</v>
      </c>
      <c r="AF15" s="771">
        <v>10413.504000000001</v>
      </c>
      <c r="AG15" s="771">
        <v>9311.2849999999999</v>
      </c>
      <c r="AH15" s="771">
        <v>15060.097</v>
      </c>
      <c r="AI15" s="771">
        <v>12937.179</v>
      </c>
      <c r="AJ15" s="771">
        <v>16575.727999999999</v>
      </c>
      <c r="AK15" s="771">
        <v>9386.0869999999995</v>
      </c>
      <c r="AL15" s="771">
        <v>13648.886</v>
      </c>
      <c r="AM15" s="771">
        <v>12093.434999999999</v>
      </c>
      <c r="AN15" s="771">
        <v>7343.1279999999997</v>
      </c>
    </row>
    <row r="16" spans="1:40" ht="15" customHeight="1" thickBot="1">
      <c r="A16" s="1441"/>
      <c r="B16" s="1449"/>
      <c r="C16" s="1162" t="s">
        <v>1405</v>
      </c>
      <c r="D16" s="776">
        <v>197</v>
      </c>
      <c r="E16" s="776">
        <v>331</v>
      </c>
      <c r="F16" s="776">
        <v>873</v>
      </c>
      <c r="G16" s="776">
        <v>863</v>
      </c>
      <c r="H16" s="776">
        <v>1585</v>
      </c>
      <c r="I16" s="776">
        <v>1981</v>
      </c>
      <c r="J16" s="776">
        <v>2312</v>
      </c>
      <c r="K16" s="776">
        <v>1983</v>
      </c>
      <c r="L16" s="776">
        <v>1218</v>
      </c>
      <c r="M16" s="776">
        <v>2823</v>
      </c>
      <c r="N16" s="776">
        <v>3102</v>
      </c>
      <c r="O16" s="776">
        <v>1556</v>
      </c>
      <c r="P16" s="776">
        <v>1610</v>
      </c>
      <c r="Q16" s="776">
        <v>5866</v>
      </c>
      <c r="R16" s="776">
        <v>3857</v>
      </c>
      <c r="S16" s="776">
        <v>3604</v>
      </c>
      <c r="T16" s="776">
        <v>1458</v>
      </c>
      <c r="U16" s="776">
        <v>1271</v>
      </c>
      <c r="V16" s="776">
        <v>1576</v>
      </c>
      <c r="W16" s="776">
        <v>2241</v>
      </c>
      <c r="X16" s="776">
        <v>3165</v>
      </c>
      <c r="Y16" s="776">
        <v>4392</v>
      </c>
      <c r="Z16" s="776">
        <v>4487</v>
      </c>
      <c r="AA16" s="776">
        <v>6432</v>
      </c>
      <c r="AB16" s="776">
        <v>4229</v>
      </c>
      <c r="AC16" s="776">
        <v>11977</v>
      </c>
      <c r="AD16" s="776">
        <v>5389</v>
      </c>
      <c r="AE16" s="776">
        <v>5484</v>
      </c>
      <c r="AF16" s="776">
        <v>3831</v>
      </c>
      <c r="AG16" s="776">
        <v>4680</v>
      </c>
      <c r="AH16" s="776">
        <v>14255</v>
      </c>
      <c r="AI16" s="776">
        <v>9181</v>
      </c>
      <c r="AJ16" s="776">
        <v>8569</v>
      </c>
      <c r="AK16" s="776">
        <v>5456</v>
      </c>
      <c r="AL16" s="776">
        <v>7282</v>
      </c>
      <c r="AM16" s="776">
        <v>7917</v>
      </c>
      <c r="AN16" s="776">
        <v>4069</v>
      </c>
    </row>
    <row r="17" spans="1:40" ht="15" customHeight="1" thickTop="1">
      <c r="A17" s="1439" t="s">
        <v>169</v>
      </c>
      <c r="B17" s="1450" t="s">
        <v>1402</v>
      </c>
      <c r="C17" s="1179" t="s">
        <v>1393</v>
      </c>
      <c r="D17" s="770">
        <v>371.5</v>
      </c>
      <c r="E17" s="770">
        <v>7484</v>
      </c>
      <c r="F17" s="770">
        <v>4068</v>
      </c>
      <c r="G17" s="770">
        <v>1798</v>
      </c>
      <c r="H17" s="770">
        <v>6299</v>
      </c>
      <c r="I17" s="770">
        <v>2275</v>
      </c>
      <c r="J17" s="770">
        <v>866</v>
      </c>
      <c r="K17" s="770">
        <v>1005</v>
      </c>
      <c r="L17" s="770">
        <v>6</v>
      </c>
      <c r="M17" s="770">
        <v>5886</v>
      </c>
      <c r="N17" s="770">
        <v>6995</v>
      </c>
      <c r="O17" s="770">
        <v>846</v>
      </c>
      <c r="P17" s="770">
        <v>560</v>
      </c>
      <c r="Q17" s="770">
        <v>1328</v>
      </c>
      <c r="R17" s="770">
        <v>600</v>
      </c>
      <c r="S17" s="770">
        <v>0</v>
      </c>
      <c r="T17" s="770">
        <v>300</v>
      </c>
      <c r="U17" s="770">
        <v>1475</v>
      </c>
      <c r="V17" s="770">
        <v>537</v>
      </c>
      <c r="W17" s="770">
        <v>411.5</v>
      </c>
      <c r="X17" s="770">
        <v>415.7</v>
      </c>
      <c r="Y17" s="770">
        <v>1629</v>
      </c>
      <c r="Z17" s="770">
        <v>1043.9000000000001</v>
      </c>
      <c r="AA17" s="770">
        <v>801</v>
      </c>
      <c r="AB17" s="770">
        <v>769.5</v>
      </c>
      <c r="AC17" s="770">
        <v>767</v>
      </c>
      <c r="AD17" s="770">
        <v>453.8</v>
      </c>
      <c r="AE17" s="770">
        <v>730</v>
      </c>
      <c r="AF17" s="770">
        <v>854.5</v>
      </c>
      <c r="AG17" s="770">
        <v>380</v>
      </c>
      <c r="AH17" s="770">
        <v>771.5</v>
      </c>
      <c r="AI17" s="770">
        <v>501</v>
      </c>
      <c r="AJ17" s="770">
        <v>482</v>
      </c>
      <c r="AK17" s="770">
        <v>619.5</v>
      </c>
      <c r="AL17" s="770">
        <v>1367.1</v>
      </c>
      <c r="AM17" s="770">
        <v>1260.4000000000001</v>
      </c>
      <c r="AN17" s="770">
        <v>554.16</v>
      </c>
    </row>
    <row r="18" spans="1:40" ht="15" customHeight="1">
      <c r="A18" s="1440"/>
      <c r="B18" s="1447"/>
      <c r="C18" s="1163" t="s">
        <v>1405</v>
      </c>
      <c r="D18" s="770">
        <v>46</v>
      </c>
      <c r="E18" s="770">
        <v>92</v>
      </c>
      <c r="F18" s="770">
        <v>80</v>
      </c>
      <c r="G18" s="770">
        <v>9</v>
      </c>
      <c r="H18" s="770">
        <v>215</v>
      </c>
      <c r="I18" s="770">
        <v>19</v>
      </c>
      <c r="J18" s="770">
        <v>6</v>
      </c>
      <c r="K18" s="770">
        <v>115</v>
      </c>
      <c r="L18" s="770">
        <v>0</v>
      </c>
      <c r="M18" s="770">
        <v>41</v>
      </c>
      <c r="N18" s="770">
        <v>73</v>
      </c>
      <c r="O18" s="770">
        <v>98</v>
      </c>
      <c r="P18" s="770">
        <v>5</v>
      </c>
      <c r="Q18" s="770">
        <v>66</v>
      </c>
      <c r="R18" s="770">
        <v>179</v>
      </c>
      <c r="S18" s="770">
        <v>0</v>
      </c>
      <c r="T18" s="770">
        <v>102</v>
      </c>
      <c r="U18" s="770">
        <v>263</v>
      </c>
      <c r="V18" s="770">
        <v>5</v>
      </c>
      <c r="W18" s="770">
        <v>102</v>
      </c>
      <c r="X18" s="770">
        <v>104</v>
      </c>
      <c r="Y18" s="770">
        <v>190</v>
      </c>
      <c r="Z18" s="770">
        <v>21</v>
      </c>
      <c r="AA18" s="770">
        <v>125</v>
      </c>
      <c r="AB18" s="770">
        <v>170</v>
      </c>
      <c r="AC18" s="770">
        <v>140</v>
      </c>
      <c r="AD18" s="770">
        <v>12</v>
      </c>
      <c r="AE18" s="770">
        <v>13</v>
      </c>
      <c r="AF18" s="770">
        <v>124</v>
      </c>
      <c r="AG18" s="770">
        <v>95</v>
      </c>
      <c r="AH18" s="770">
        <v>119</v>
      </c>
      <c r="AI18" s="770">
        <v>94</v>
      </c>
      <c r="AJ18" s="770">
        <v>72</v>
      </c>
      <c r="AK18" s="770">
        <v>98</v>
      </c>
      <c r="AL18" s="770">
        <v>148</v>
      </c>
      <c r="AM18" s="770">
        <v>170</v>
      </c>
      <c r="AN18" s="770">
        <v>73</v>
      </c>
    </row>
    <row r="19" spans="1:40" ht="15" customHeight="1">
      <c r="A19" s="1440"/>
      <c r="B19" s="1451" t="s">
        <v>1400</v>
      </c>
      <c r="C19" s="1161" t="s">
        <v>1393</v>
      </c>
      <c r="D19" s="771">
        <v>542</v>
      </c>
      <c r="E19" s="771">
        <v>431</v>
      </c>
      <c r="F19" s="771">
        <v>73</v>
      </c>
      <c r="G19" s="771">
        <v>4</v>
      </c>
      <c r="H19" s="771">
        <v>106</v>
      </c>
      <c r="I19" s="771">
        <v>208</v>
      </c>
      <c r="J19" s="771">
        <v>78</v>
      </c>
      <c r="K19" s="771">
        <v>277</v>
      </c>
      <c r="L19" s="771">
        <v>0.3</v>
      </c>
      <c r="M19" s="771">
        <v>1</v>
      </c>
      <c r="N19" s="771">
        <v>25</v>
      </c>
      <c r="O19" s="771">
        <v>4226.1450000000004</v>
      </c>
      <c r="P19" s="771">
        <v>139.364</v>
      </c>
      <c r="Q19" s="771">
        <v>140</v>
      </c>
      <c r="R19" s="771">
        <v>61</v>
      </c>
      <c r="S19" s="771">
        <v>168.81200000000001</v>
      </c>
      <c r="T19" s="771">
        <v>31.192</v>
      </c>
      <c r="U19" s="771">
        <v>4229.0240000000003</v>
      </c>
      <c r="V19" s="771">
        <v>4194.13</v>
      </c>
      <c r="W19" s="771">
        <v>282.97000000000003</v>
      </c>
      <c r="X19" s="771">
        <v>4225.9390000000003</v>
      </c>
      <c r="Y19" s="771">
        <v>926.89800000000002</v>
      </c>
      <c r="Z19" s="771">
        <v>631.64200000000005</v>
      </c>
      <c r="AA19" s="771">
        <v>2697.0970000000002</v>
      </c>
      <c r="AB19" s="771">
        <v>3.62</v>
      </c>
      <c r="AC19" s="771">
        <v>405.30900000000003</v>
      </c>
      <c r="AD19" s="771">
        <v>0.4</v>
      </c>
      <c r="AE19" s="771">
        <v>25.077999999999999</v>
      </c>
      <c r="AF19" s="771">
        <v>2526.8009999999999</v>
      </c>
      <c r="AG19" s="771">
        <v>2602.712</v>
      </c>
      <c r="AH19" s="771">
        <v>2608.4810000000002</v>
      </c>
      <c r="AI19" s="771">
        <v>2089.5340000000001</v>
      </c>
      <c r="AJ19" s="771">
        <v>2510.9949999999999</v>
      </c>
      <c r="AK19" s="771">
        <v>2793.8710000000001</v>
      </c>
      <c r="AL19" s="771">
        <v>1028.886</v>
      </c>
      <c r="AM19" s="771">
        <v>8205.7350000000006</v>
      </c>
      <c r="AN19" s="771">
        <v>539.74199999999996</v>
      </c>
    </row>
    <row r="20" spans="1:40" ht="15" customHeight="1">
      <c r="A20" s="1440"/>
      <c r="B20" s="1445"/>
      <c r="C20" s="1161" t="s">
        <v>1405</v>
      </c>
      <c r="D20" s="771">
        <v>1917</v>
      </c>
      <c r="E20" s="771">
        <v>1178</v>
      </c>
      <c r="F20" s="771">
        <v>308</v>
      </c>
      <c r="G20" s="771">
        <v>44</v>
      </c>
      <c r="H20" s="771">
        <v>409</v>
      </c>
      <c r="I20" s="771">
        <v>867</v>
      </c>
      <c r="J20" s="771">
        <v>484</v>
      </c>
      <c r="K20" s="771">
        <v>967</v>
      </c>
      <c r="L20" s="771">
        <v>2</v>
      </c>
      <c r="M20" s="771">
        <v>3</v>
      </c>
      <c r="N20" s="771">
        <v>69</v>
      </c>
      <c r="O20" s="771">
        <v>43019</v>
      </c>
      <c r="P20" s="771">
        <v>1216</v>
      </c>
      <c r="Q20" s="771">
        <v>6537</v>
      </c>
      <c r="R20" s="771">
        <v>529</v>
      </c>
      <c r="S20" s="771">
        <v>4181</v>
      </c>
      <c r="T20" s="771">
        <v>340</v>
      </c>
      <c r="U20" s="771">
        <v>31198</v>
      </c>
      <c r="V20" s="771">
        <v>31239</v>
      </c>
      <c r="W20" s="771">
        <v>3032</v>
      </c>
      <c r="X20" s="771">
        <v>36323</v>
      </c>
      <c r="Y20" s="771">
        <v>8433</v>
      </c>
      <c r="Z20" s="771">
        <v>5523</v>
      </c>
      <c r="AA20" s="771">
        <v>22206</v>
      </c>
      <c r="AB20" s="771">
        <v>29</v>
      </c>
      <c r="AC20" s="771">
        <v>2279</v>
      </c>
      <c r="AD20" s="771">
        <v>3</v>
      </c>
      <c r="AE20" s="771">
        <v>188</v>
      </c>
      <c r="AF20" s="771">
        <v>25101</v>
      </c>
      <c r="AG20" s="771">
        <v>26501</v>
      </c>
      <c r="AH20" s="771">
        <v>31351</v>
      </c>
      <c r="AI20" s="771">
        <v>21260</v>
      </c>
      <c r="AJ20" s="771">
        <v>26530</v>
      </c>
      <c r="AK20" s="771">
        <v>11071</v>
      </c>
      <c r="AL20" s="771">
        <v>8036</v>
      </c>
      <c r="AM20" s="771">
        <v>101991</v>
      </c>
      <c r="AN20" s="771">
        <v>6024</v>
      </c>
    </row>
    <row r="21" spans="1:40" ht="15" customHeight="1">
      <c r="A21" s="1440"/>
      <c r="B21" s="1442" t="s">
        <v>1863</v>
      </c>
      <c r="C21" s="1163" t="s">
        <v>1393</v>
      </c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O21" s="770"/>
      <c r="P21" s="770"/>
      <c r="Q21" s="770"/>
      <c r="R21" s="770"/>
      <c r="S21" s="770"/>
      <c r="T21" s="770"/>
      <c r="U21" s="770"/>
      <c r="V21" s="770"/>
      <c r="W21" s="770"/>
      <c r="X21" s="770"/>
      <c r="Y21" s="770">
        <v>0</v>
      </c>
      <c r="Z21" s="770">
        <v>110.03</v>
      </c>
      <c r="AA21" s="770">
        <v>3.6</v>
      </c>
      <c r="AB21" s="770">
        <v>0</v>
      </c>
      <c r="AC21" s="770">
        <v>0</v>
      </c>
      <c r="AD21" s="770">
        <v>0</v>
      </c>
      <c r="AE21" s="770">
        <v>0</v>
      </c>
      <c r="AF21" s="770">
        <v>10.4</v>
      </c>
      <c r="AG21" s="770">
        <v>69.863</v>
      </c>
      <c r="AH21" s="770">
        <v>70.5</v>
      </c>
      <c r="AI21" s="770">
        <v>28.425999999999998</v>
      </c>
      <c r="AJ21" s="770">
        <v>209.238</v>
      </c>
      <c r="AK21" s="770">
        <v>173.8</v>
      </c>
      <c r="AL21" s="770">
        <v>83.742999999999995</v>
      </c>
      <c r="AM21" s="770">
        <v>297.71100000000001</v>
      </c>
      <c r="AN21" s="770">
        <v>126.30800000000001</v>
      </c>
    </row>
    <row r="22" spans="1:40" ht="15" customHeight="1" thickBot="1">
      <c r="A22" s="1441"/>
      <c r="B22" s="1443"/>
      <c r="C22" s="772" t="s">
        <v>1405</v>
      </c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>
        <v>0</v>
      </c>
      <c r="Z22" s="773">
        <v>777</v>
      </c>
      <c r="AA22" s="773">
        <v>26</v>
      </c>
      <c r="AB22" s="773">
        <v>0</v>
      </c>
      <c r="AC22" s="773">
        <v>0</v>
      </c>
      <c r="AD22" s="773">
        <v>0</v>
      </c>
      <c r="AE22" s="773">
        <v>0</v>
      </c>
      <c r="AF22" s="773">
        <v>77</v>
      </c>
      <c r="AG22" s="773">
        <v>718</v>
      </c>
      <c r="AH22" s="773">
        <v>750</v>
      </c>
      <c r="AI22" s="773">
        <v>303</v>
      </c>
      <c r="AJ22" s="773">
        <v>2226</v>
      </c>
      <c r="AK22" s="773">
        <v>1849</v>
      </c>
      <c r="AL22" s="773">
        <v>891</v>
      </c>
      <c r="AM22" s="773">
        <v>3167</v>
      </c>
      <c r="AN22" s="773">
        <v>1495</v>
      </c>
    </row>
    <row r="23" spans="1:40" ht="21" customHeight="1" thickTop="1">
      <c r="A23" s="1428" t="s">
        <v>205</v>
      </c>
      <c r="B23" s="1430" t="s">
        <v>1393</v>
      </c>
      <c r="C23" s="1431"/>
      <c r="D23" s="777">
        <v>1815.4920000000002</v>
      </c>
      <c r="E23" s="777">
        <v>23698.819</v>
      </c>
      <c r="F23" s="777">
        <v>7692.4070000000002</v>
      </c>
      <c r="G23" s="777">
        <v>5861.8460000000014</v>
      </c>
      <c r="H23" s="777">
        <v>12725.489999999998</v>
      </c>
      <c r="I23" s="777">
        <v>8969.7769999999982</v>
      </c>
      <c r="J23" s="777">
        <v>76166.441000000006</v>
      </c>
      <c r="K23" s="777">
        <v>10881.834999999999</v>
      </c>
      <c r="L23" s="777">
        <v>67853.831999999995</v>
      </c>
      <c r="M23" s="777">
        <v>54016.125000000007</v>
      </c>
      <c r="N23" s="777">
        <v>22123.220000000008</v>
      </c>
      <c r="O23" s="777">
        <v>11559.548999999977</v>
      </c>
      <c r="P23" s="777">
        <v>3637.7200000000003</v>
      </c>
      <c r="Q23" s="777">
        <v>8351.0110000000004</v>
      </c>
      <c r="R23" s="777">
        <v>26127.744999999999</v>
      </c>
      <c r="S23" s="777">
        <v>6330.1810000000005</v>
      </c>
      <c r="T23" s="777">
        <v>6051.8280000000004</v>
      </c>
      <c r="U23" s="777">
        <v>11797.93</v>
      </c>
      <c r="V23" s="777">
        <v>10915.561999999998</v>
      </c>
      <c r="W23" s="777">
        <v>11295.605</v>
      </c>
      <c r="X23" s="777">
        <v>16543.642</v>
      </c>
      <c r="Y23" s="777">
        <v>11715.603999999998</v>
      </c>
      <c r="Z23" s="777">
        <v>10651.306999999999</v>
      </c>
      <c r="AA23" s="777">
        <v>16387.728999999999</v>
      </c>
      <c r="AB23" s="777">
        <v>9008.6500000000015</v>
      </c>
      <c r="AC23" s="777">
        <v>31752.239999999998</v>
      </c>
      <c r="AD23" s="777">
        <v>8186.0689999999986</v>
      </c>
      <c r="AE23" s="777">
        <v>39173.749999999993</v>
      </c>
      <c r="AF23" s="777">
        <v>15784.418999999998</v>
      </c>
      <c r="AG23" s="777">
        <v>19333.239999999994</v>
      </c>
      <c r="AH23" s="777">
        <v>21198.266999999993</v>
      </c>
      <c r="AI23" s="777">
        <v>18082.348999999998</v>
      </c>
      <c r="AJ23" s="777">
        <v>21832.252</v>
      </c>
      <c r="AK23" s="777">
        <v>14240.180999999997</v>
      </c>
      <c r="AL23" s="777">
        <v>17073.483999999997</v>
      </c>
      <c r="AM23" s="777">
        <v>25935.227999999999</v>
      </c>
      <c r="AN23" s="777">
        <v>9833.3580000000002</v>
      </c>
    </row>
    <row r="24" spans="1:40" ht="21" customHeight="1" thickBot="1">
      <c r="A24" s="1429"/>
      <c r="B24" s="1432" t="s">
        <v>1404</v>
      </c>
      <c r="C24" s="1433"/>
      <c r="D24" s="778">
        <v>144774.62610394001</v>
      </c>
      <c r="E24" s="778">
        <v>131325.07904780001</v>
      </c>
      <c r="F24" s="778">
        <v>166740.014654</v>
      </c>
      <c r="G24" s="778">
        <v>194178.038286</v>
      </c>
      <c r="H24" s="778">
        <v>34663.207306999997</v>
      </c>
      <c r="I24" s="778">
        <v>37222.988487000002</v>
      </c>
      <c r="J24" s="778">
        <v>36215.323831000002</v>
      </c>
      <c r="K24" s="778">
        <v>35790.126813000003</v>
      </c>
      <c r="L24" s="778">
        <v>30939.398129100002</v>
      </c>
      <c r="M24" s="778">
        <v>27873.2476007</v>
      </c>
      <c r="N24" s="778">
        <v>16662.8814666</v>
      </c>
      <c r="O24" s="778">
        <v>59297.364865301999</v>
      </c>
      <c r="P24" s="778">
        <v>10332.721351397</v>
      </c>
      <c r="Q24" s="778">
        <v>35697</v>
      </c>
      <c r="R24" s="778">
        <v>24247.970084200002</v>
      </c>
      <c r="S24" s="778">
        <v>28466.765374049999</v>
      </c>
      <c r="T24" s="778">
        <v>22056.51924125</v>
      </c>
      <c r="U24" s="778">
        <v>61036.73491205</v>
      </c>
      <c r="V24" s="778">
        <v>65422.33453285</v>
      </c>
      <c r="W24" s="778">
        <v>35021.831782950001</v>
      </c>
      <c r="X24" s="778">
        <v>70999.838555869996</v>
      </c>
      <c r="Y24" s="778">
        <v>35013.489877881999</v>
      </c>
      <c r="Z24" s="778">
        <v>29185.620719639999</v>
      </c>
      <c r="AA24" s="778">
        <v>51294.186893684004</v>
      </c>
      <c r="AB24" s="778">
        <v>20932.449905926002</v>
      </c>
      <c r="AC24" s="778">
        <v>37614.556762264001</v>
      </c>
      <c r="AD24" s="778">
        <v>14779.406341066</v>
      </c>
      <c r="AE24" s="778">
        <v>58458.891810040004</v>
      </c>
      <c r="AF24" s="778">
        <v>57960.719216149999</v>
      </c>
      <c r="AG24" s="778">
        <v>59491.206141619987</v>
      </c>
      <c r="AH24" s="778">
        <v>79843.137100170003</v>
      </c>
      <c r="AI24" s="778">
        <v>64117.332690520001</v>
      </c>
      <c r="AJ24" s="778">
        <v>62416.644276770021</v>
      </c>
      <c r="AK24" s="778">
        <v>35819.612711469999</v>
      </c>
      <c r="AL24" s="778">
        <v>28265.235370720002</v>
      </c>
      <c r="AM24" s="778">
        <v>127865.52928</v>
      </c>
      <c r="AN24" s="778">
        <v>29246.794457380001</v>
      </c>
    </row>
    <row r="25" spans="1:40" ht="15" customHeight="1" thickTop="1"/>
    <row r="26" spans="1:40" ht="15" customHeight="1">
      <c r="Y26" s="525"/>
    </row>
    <row r="27" spans="1:40" ht="15" customHeight="1">
      <c r="A27" s="1452" t="s">
        <v>19</v>
      </c>
      <c r="B27" s="1453"/>
      <c r="C27" s="766" t="s">
        <v>202</v>
      </c>
      <c r="D27" s="779" t="s">
        <v>1952</v>
      </c>
      <c r="E27" s="779" t="s">
        <v>2061</v>
      </c>
      <c r="F27" s="779" t="s">
        <v>2126</v>
      </c>
      <c r="G27" s="779" t="s">
        <v>2166</v>
      </c>
      <c r="H27" s="779" t="s">
        <v>2243</v>
      </c>
      <c r="I27" s="779" t="s">
        <v>2292</v>
      </c>
      <c r="J27" s="779" t="s">
        <v>2352</v>
      </c>
      <c r="K27" s="779" t="s">
        <v>2408</v>
      </c>
      <c r="L27" s="779" t="s">
        <v>2458</v>
      </c>
      <c r="M27" s="779" t="s">
        <v>2569</v>
      </c>
      <c r="N27" s="779" t="s">
        <v>2636</v>
      </c>
      <c r="O27" s="779" t="s">
        <v>2896</v>
      </c>
      <c r="P27" s="779" t="s">
        <v>3053</v>
      </c>
    </row>
    <row r="28" spans="1:40" ht="20.100000000000001" customHeight="1">
      <c r="A28" s="1454" t="s">
        <v>205</v>
      </c>
      <c r="B28" s="1455"/>
      <c r="C28" s="780" t="s">
        <v>1393</v>
      </c>
      <c r="D28" s="777">
        <v>9008.6500000000015</v>
      </c>
      <c r="E28" s="777">
        <v>31752.239999999998</v>
      </c>
      <c r="F28" s="777">
        <v>8186.0689999999986</v>
      </c>
      <c r="G28" s="777">
        <v>39173.749999999993</v>
      </c>
      <c r="H28" s="777">
        <v>15784.418999999998</v>
      </c>
      <c r="I28" s="777">
        <v>19333.239999999994</v>
      </c>
      <c r="J28" s="777">
        <v>21198.266999999993</v>
      </c>
      <c r="K28" s="777">
        <v>18082.348999999998</v>
      </c>
      <c r="L28" s="777">
        <v>21832.252</v>
      </c>
      <c r="M28" s="777">
        <v>14240.180999999997</v>
      </c>
      <c r="N28" s="777">
        <v>17073.483999999997</v>
      </c>
      <c r="O28" s="777">
        <v>25935.227999999999</v>
      </c>
      <c r="P28" s="777">
        <v>9833.3580000000002</v>
      </c>
    </row>
    <row r="29" spans="1:40" ht="20.100000000000001" customHeight="1">
      <c r="A29" s="1456"/>
      <c r="B29" s="1457"/>
      <c r="C29" s="780" t="s">
        <v>1404</v>
      </c>
      <c r="D29" s="777">
        <v>20932.449905926002</v>
      </c>
      <c r="E29" s="777">
        <v>37614.556762264001</v>
      </c>
      <c r="F29" s="777">
        <v>14779.406341066</v>
      </c>
      <c r="G29" s="777">
        <v>58458.891810040004</v>
      </c>
      <c r="H29" s="777">
        <v>57960.719216149999</v>
      </c>
      <c r="I29" s="777">
        <v>59491.206141619987</v>
      </c>
      <c r="J29" s="777">
        <v>79843.137100170003</v>
      </c>
      <c r="K29" s="777">
        <v>64117.332690520001</v>
      </c>
      <c r="L29" s="777">
        <v>62416.644276770021</v>
      </c>
      <c r="M29" s="777">
        <v>35819.612711469999</v>
      </c>
      <c r="N29" s="777">
        <v>28265.235370720002</v>
      </c>
      <c r="O29" s="777">
        <v>127865.52928</v>
      </c>
      <c r="P29" s="777">
        <v>29246.794457380001</v>
      </c>
    </row>
    <row r="30" spans="1:40">
      <c r="A30" s="1444"/>
      <c r="B30" s="1444"/>
      <c r="C30" s="1444"/>
      <c r="D30" s="1444"/>
      <c r="E30" s="1444"/>
      <c r="F30" s="1444"/>
      <c r="G30" s="1444"/>
      <c r="H30" s="1444"/>
      <c r="I30" s="1444"/>
      <c r="J30" s="1444"/>
      <c r="K30" s="1444"/>
      <c r="L30" s="1444"/>
      <c r="M30" s="1444"/>
      <c r="N30" s="1444"/>
      <c r="O30" s="1444"/>
      <c r="P30" s="1444"/>
    </row>
    <row r="31" spans="1:40" ht="15.75" thickBot="1"/>
    <row r="32" spans="1:40" ht="41.25" customHeight="1" thickBot="1">
      <c r="A32" s="1331" t="s">
        <v>19</v>
      </c>
      <c r="B32" s="1331" t="s">
        <v>0</v>
      </c>
      <c r="C32" s="1434"/>
      <c r="D32" s="1387" t="s">
        <v>1485</v>
      </c>
      <c r="E32" s="1387"/>
      <c r="F32" s="1387"/>
      <c r="G32" s="1178" t="s">
        <v>2048</v>
      </c>
      <c r="H32" s="1387" t="s">
        <v>229</v>
      </c>
      <c r="I32" s="1387"/>
    </row>
    <row r="33" spans="1:9" ht="52.5" thickBot="1">
      <c r="A33" s="1409"/>
      <c r="B33" s="1409"/>
      <c r="C33" s="1435"/>
      <c r="D33" s="342" t="s">
        <v>3057</v>
      </c>
      <c r="E33" s="342" t="s">
        <v>3094</v>
      </c>
      <c r="F33" s="736" t="s">
        <v>3058</v>
      </c>
      <c r="G33" s="423" t="s">
        <v>3059</v>
      </c>
      <c r="H33" s="342" t="s">
        <v>2044</v>
      </c>
      <c r="I33" s="736" t="s">
        <v>331</v>
      </c>
    </row>
    <row r="34" spans="1:9" ht="18" customHeight="1">
      <c r="A34" s="1334" t="s">
        <v>17</v>
      </c>
      <c r="B34" s="1461" t="s">
        <v>203</v>
      </c>
      <c r="C34" s="463" t="s">
        <v>1393</v>
      </c>
      <c r="D34" s="175">
        <v>192.81700000000001</v>
      </c>
      <c r="E34" s="175">
        <v>422.46699999999902</v>
      </c>
      <c r="F34" s="478">
        <v>178.75899999999999</v>
      </c>
      <c r="G34" s="176">
        <v>192.81700000000001</v>
      </c>
      <c r="H34" s="173">
        <v>-0.54359275399025142</v>
      </c>
      <c r="I34" s="308">
        <v>7.8642194239171292E-2</v>
      </c>
    </row>
    <row r="35" spans="1:9" ht="18" customHeight="1">
      <c r="A35" s="1336"/>
      <c r="B35" s="1437"/>
      <c r="C35" s="782" t="s">
        <v>1405</v>
      </c>
      <c r="D35" s="783">
        <v>1563.6657173799999</v>
      </c>
      <c r="E35" s="784">
        <v>3571.75209</v>
      </c>
      <c r="F35" s="785">
        <v>623.16681167599995</v>
      </c>
      <c r="G35" s="786">
        <v>1563.6657173799999</v>
      </c>
      <c r="H35" s="787">
        <v>-0.5622132561333506</v>
      </c>
      <c r="I35" s="788">
        <v>1.5092249588429447</v>
      </c>
    </row>
    <row r="36" spans="1:9" ht="18" customHeight="1">
      <c r="A36" s="1336"/>
      <c r="B36" s="1436" t="s">
        <v>204</v>
      </c>
      <c r="C36" s="317" t="s">
        <v>1393</v>
      </c>
      <c r="D36" s="1084">
        <v>1.2E-2</v>
      </c>
      <c r="E36" s="1084">
        <v>3.544</v>
      </c>
      <c r="F36" s="790">
        <v>1E-3</v>
      </c>
      <c r="G36" s="176">
        <v>1.2E-2</v>
      </c>
      <c r="H36" s="173">
        <v>-0.99661399548532736</v>
      </c>
      <c r="I36" s="308">
        <v>11</v>
      </c>
    </row>
    <row r="37" spans="1:9" ht="18" customHeight="1">
      <c r="A37" s="1336"/>
      <c r="B37" s="1437"/>
      <c r="C37" s="782" t="s">
        <v>1405</v>
      </c>
      <c r="D37" s="1085">
        <v>0.12873999999999999</v>
      </c>
      <c r="E37" s="1085">
        <v>36.777189999999997</v>
      </c>
      <c r="F37" s="1086">
        <v>9.5729999999999999E-3</v>
      </c>
      <c r="G37" s="786">
        <v>0.12873999999999999</v>
      </c>
      <c r="H37" s="787">
        <v>-0.99649946067113881</v>
      </c>
      <c r="I37" s="788">
        <v>12.448239841220097</v>
      </c>
    </row>
    <row r="38" spans="1:9" ht="18" customHeight="1">
      <c r="A38" s="1336"/>
      <c r="B38" s="1436" t="s">
        <v>1403</v>
      </c>
      <c r="C38" s="317" t="s">
        <v>1393</v>
      </c>
      <c r="D38" s="507" t="s">
        <v>332</v>
      </c>
      <c r="E38" s="507" t="s">
        <v>332</v>
      </c>
      <c r="F38" s="790">
        <v>1.0999999999999999E-2</v>
      </c>
      <c r="G38" s="172">
        <v>0</v>
      </c>
      <c r="H38" s="173" t="s">
        <v>332</v>
      </c>
      <c r="I38" s="308" t="s">
        <v>332</v>
      </c>
    </row>
    <row r="39" spans="1:9" ht="18" customHeight="1" thickBot="1">
      <c r="A39" s="1338"/>
      <c r="B39" s="1438"/>
      <c r="C39" s="357" t="s">
        <v>1405</v>
      </c>
      <c r="D39" s="467" t="s">
        <v>332</v>
      </c>
      <c r="E39" s="467" t="s">
        <v>332</v>
      </c>
      <c r="F39" s="1087">
        <v>0.27352124999999999</v>
      </c>
      <c r="G39" s="479">
        <v>0</v>
      </c>
      <c r="H39" s="177" t="s">
        <v>332</v>
      </c>
      <c r="I39" s="307" t="s">
        <v>332</v>
      </c>
    </row>
    <row r="40" spans="1:9" ht="18" customHeight="1">
      <c r="A40" s="1334" t="s">
        <v>168</v>
      </c>
      <c r="B40" s="1461" t="s">
        <v>1398</v>
      </c>
      <c r="C40" s="317" t="s">
        <v>1393</v>
      </c>
      <c r="D40" s="175">
        <v>1053.982</v>
      </c>
      <c r="E40" s="175">
        <v>632.64800000000002</v>
      </c>
      <c r="F40" s="216">
        <v>1461.5350000000001</v>
      </c>
      <c r="G40" s="444">
        <v>1053.982</v>
      </c>
      <c r="H40" s="173">
        <v>0.6659848762661067</v>
      </c>
      <c r="I40" s="308">
        <v>-0.27885271307221526</v>
      </c>
    </row>
    <row r="41" spans="1:9" ht="18" customHeight="1">
      <c r="A41" s="1336"/>
      <c r="B41" s="1437"/>
      <c r="C41" s="782" t="s">
        <v>1405</v>
      </c>
      <c r="D41" s="784">
        <v>15993</v>
      </c>
      <c r="E41" s="784">
        <v>8808</v>
      </c>
      <c r="F41" s="791">
        <v>15821</v>
      </c>
      <c r="G41" s="786">
        <v>15993</v>
      </c>
      <c r="H41" s="787">
        <v>0.81573569482288821</v>
      </c>
      <c r="I41" s="788">
        <v>1.0871626319448824E-2</v>
      </c>
    </row>
    <row r="42" spans="1:9" ht="18" customHeight="1">
      <c r="A42" s="1336"/>
      <c r="B42" s="1436" t="s">
        <v>1638</v>
      </c>
      <c r="C42" s="317" t="s">
        <v>1393</v>
      </c>
      <c r="D42" s="477">
        <v>2.331</v>
      </c>
      <c r="E42" s="477">
        <v>2.052</v>
      </c>
      <c r="F42" s="790">
        <v>1.5349999999999999</v>
      </c>
      <c r="G42" s="781">
        <v>2.331</v>
      </c>
      <c r="H42" s="173">
        <v>0.13596491228070162</v>
      </c>
      <c r="I42" s="308">
        <v>0.51856677524429973</v>
      </c>
    </row>
    <row r="43" spans="1:9" ht="18" customHeight="1">
      <c r="A43" s="1336"/>
      <c r="B43" s="1437"/>
      <c r="C43" s="782" t="s">
        <v>1405</v>
      </c>
      <c r="D43" s="792">
        <v>11</v>
      </c>
      <c r="E43" s="792">
        <v>21</v>
      </c>
      <c r="F43" s="789">
        <v>60</v>
      </c>
      <c r="G43" s="793">
        <v>11</v>
      </c>
      <c r="H43" s="787">
        <v>-0.47619047619047616</v>
      </c>
      <c r="I43" s="788">
        <v>-0.81666666666666665</v>
      </c>
    </row>
    <row r="44" spans="1:9" ht="18" customHeight="1">
      <c r="A44" s="1336"/>
      <c r="B44" s="1436" t="s">
        <v>1400</v>
      </c>
      <c r="C44" s="317" t="s">
        <v>1393</v>
      </c>
      <c r="D44" s="175">
        <v>20.878</v>
      </c>
      <c r="E44" s="1088">
        <v>3017.2359999999999</v>
      </c>
      <c r="F44" s="318">
        <v>5.5E-2</v>
      </c>
      <c r="G44" s="176">
        <v>20.878</v>
      </c>
      <c r="H44" s="960">
        <v>-0.99308042194909518</v>
      </c>
      <c r="I44" s="961">
        <v>378.6</v>
      </c>
    </row>
    <row r="45" spans="1:9" ht="18" customHeight="1">
      <c r="A45" s="1336"/>
      <c r="B45" s="1437"/>
      <c r="C45" s="782" t="s">
        <v>1405</v>
      </c>
      <c r="D45" s="784">
        <v>18</v>
      </c>
      <c r="E45" s="784">
        <v>2183</v>
      </c>
      <c r="F45" s="791">
        <v>0</v>
      </c>
      <c r="G45" s="786">
        <v>18</v>
      </c>
      <c r="H45" s="794">
        <v>-0.99175446633073749</v>
      </c>
      <c r="I45" s="795" t="s">
        <v>332</v>
      </c>
    </row>
    <row r="46" spans="1:9" ht="18" customHeight="1">
      <c r="A46" s="1336"/>
      <c r="B46" s="1436" t="s">
        <v>1401</v>
      </c>
      <c r="C46" s="317" t="s">
        <v>1393</v>
      </c>
      <c r="D46" s="175">
        <v>7343.1279999999997</v>
      </c>
      <c r="E46" s="175">
        <v>12093.434999999999</v>
      </c>
      <c r="F46" s="318">
        <v>6593.634</v>
      </c>
      <c r="G46" s="176">
        <v>7343.1279999999997</v>
      </c>
      <c r="H46" s="173">
        <v>-0.39280047397616968</v>
      </c>
      <c r="I46" s="308">
        <v>0.11366933621126063</v>
      </c>
    </row>
    <row r="47" spans="1:9" ht="18" customHeight="1" thickBot="1">
      <c r="A47" s="1338"/>
      <c r="B47" s="1438"/>
      <c r="C47" s="357" t="s">
        <v>1405</v>
      </c>
      <c r="D47" s="207">
        <v>4069</v>
      </c>
      <c r="E47" s="207">
        <v>7917</v>
      </c>
      <c r="F47" s="217">
        <v>4229</v>
      </c>
      <c r="G47" s="437">
        <v>4069</v>
      </c>
      <c r="H47" s="177">
        <v>-0.48604269293924462</v>
      </c>
      <c r="I47" s="307">
        <v>-3.7834003310475262E-2</v>
      </c>
    </row>
    <row r="48" spans="1:9" ht="18" customHeight="1">
      <c r="A48" s="1334" t="s">
        <v>169</v>
      </c>
      <c r="B48" s="1461" t="s">
        <v>1402</v>
      </c>
      <c r="C48" s="317" t="s">
        <v>1393</v>
      </c>
      <c r="D48" s="175">
        <v>554.16</v>
      </c>
      <c r="E48" s="175">
        <v>1260.4000000000001</v>
      </c>
      <c r="F48" s="216">
        <v>769.5</v>
      </c>
      <c r="G48" s="444">
        <v>554.16</v>
      </c>
      <c r="H48" s="173">
        <v>-0.56033005395112667</v>
      </c>
      <c r="I48" s="497">
        <v>-0.27984405458089667</v>
      </c>
    </row>
    <row r="49" spans="1:9" ht="18" customHeight="1">
      <c r="A49" s="1336"/>
      <c r="B49" s="1437"/>
      <c r="C49" s="782" t="s">
        <v>1405</v>
      </c>
      <c r="D49" s="792">
        <v>73</v>
      </c>
      <c r="E49" s="792">
        <v>170</v>
      </c>
      <c r="F49" s="789">
        <v>170</v>
      </c>
      <c r="G49" s="793">
        <v>73</v>
      </c>
      <c r="H49" s="787">
        <v>-0.57058823529411762</v>
      </c>
      <c r="I49" s="788">
        <v>-0.57058823529411762</v>
      </c>
    </row>
    <row r="50" spans="1:9" ht="18" customHeight="1">
      <c r="A50" s="1336"/>
      <c r="B50" s="1436" t="s">
        <v>1400</v>
      </c>
      <c r="C50" s="317" t="s">
        <v>1393</v>
      </c>
      <c r="D50" s="175">
        <v>539.74199999999996</v>
      </c>
      <c r="E50" s="175">
        <v>8205.7350000000006</v>
      </c>
      <c r="F50" s="318">
        <v>3.62</v>
      </c>
      <c r="G50" s="176">
        <v>539.74199999999996</v>
      </c>
      <c r="H50" s="508">
        <v>-0.93422380810494121</v>
      </c>
      <c r="I50" s="421">
        <v>148.1</v>
      </c>
    </row>
    <row r="51" spans="1:9" ht="18" customHeight="1" thickBot="1">
      <c r="A51" s="1336"/>
      <c r="B51" s="1437"/>
      <c r="C51" s="782" t="s">
        <v>1405</v>
      </c>
      <c r="D51" s="784">
        <v>6024</v>
      </c>
      <c r="E51" s="784">
        <v>101991</v>
      </c>
      <c r="F51" s="217">
        <v>29</v>
      </c>
      <c r="G51" s="786">
        <v>6024</v>
      </c>
      <c r="H51" s="794">
        <v>-0.94093596493808274</v>
      </c>
      <c r="I51" s="795">
        <v>206.72413793103448</v>
      </c>
    </row>
    <row r="52" spans="1:9" ht="18" customHeight="1">
      <c r="A52" s="1336"/>
      <c r="B52" s="1436" t="s">
        <v>2051</v>
      </c>
      <c r="C52" s="317" t="s">
        <v>1393</v>
      </c>
      <c r="D52" s="175">
        <v>126.30800000000001</v>
      </c>
      <c r="E52" s="175">
        <v>297.71100000000001</v>
      </c>
      <c r="F52" s="213">
        <v>0</v>
      </c>
      <c r="G52" s="176">
        <v>126.30800000000001</v>
      </c>
      <c r="H52" s="508">
        <v>-0.57573620054348007</v>
      </c>
      <c r="I52" s="421" t="s">
        <v>332</v>
      </c>
    </row>
    <row r="53" spans="1:9" ht="18" customHeight="1" thickBot="1">
      <c r="A53" s="1338"/>
      <c r="B53" s="1438"/>
      <c r="C53" s="357" t="s">
        <v>1405</v>
      </c>
      <c r="D53" s="207">
        <v>1495</v>
      </c>
      <c r="E53" s="207">
        <v>3167</v>
      </c>
      <c r="F53" s="205">
        <v>0</v>
      </c>
      <c r="G53" s="437">
        <v>1495</v>
      </c>
      <c r="H53" s="464">
        <v>-0.52794442690243137</v>
      </c>
      <c r="I53" s="420" t="s">
        <v>332</v>
      </c>
    </row>
    <row r="54" spans="1:9" ht="18" customHeight="1">
      <c r="A54" s="1427" t="s">
        <v>48</v>
      </c>
      <c r="B54" s="1427"/>
      <c r="C54" s="451" t="s">
        <v>1639</v>
      </c>
      <c r="D54" s="189">
        <v>9833.3580000000002</v>
      </c>
      <c r="E54" s="189">
        <v>25935.227999999999</v>
      </c>
      <c r="F54" s="199">
        <v>9008.6500000000015</v>
      </c>
      <c r="G54" s="443">
        <v>9833.3580000000002</v>
      </c>
      <c r="H54" s="182">
        <v>-0.62084937136469365</v>
      </c>
      <c r="I54" s="442">
        <v>9.1546236117509228E-2</v>
      </c>
    </row>
    <row r="55" spans="1:9" ht="18" customHeight="1" thickBot="1">
      <c r="A55" s="1308"/>
      <c r="B55" s="1308"/>
      <c r="C55" s="184" t="s">
        <v>1640</v>
      </c>
      <c r="D55" s="202">
        <v>29246.794457380001</v>
      </c>
      <c r="E55" s="202">
        <v>127865.52928</v>
      </c>
      <c r="F55" s="201">
        <v>20932.449905926002</v>
      </c>
      <c r="G55" s="195">
        <v>29246.794457380001</v>
      </c>
      <c r="H55" s="185">
        <v>-0.77126912450864404</v>
      </c>
      <c r="I55" s="441">
        <v>0.39719882712344146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O29"/>
  <sheetViews>
    <sheetView showGridLines="0" rightToLeft="1" zoomScaleNormal="100" workbookViewId="0">
      <selection activeCell="Q20" sqref="Q20"/>
    </sheetView>
  </sheetViews>
  <sheetFormatPr defaultColWidth="9.125" defaultRowHeight="15"/>
  <cols>
    <col min="1" max="1" width="16.375" style="427" bestFit="1" customWidth="1"/>
    <col min="2" max="2" width="8.375" style="427" bestFit="1" customWidth="1"/>
    <col min="3" max="3" width="11.625" style="427" bestFit="1" customWidth="1"/>
    <col min="4" max="4" width="16.875" style="427" bestFit="1" customWidth="1"/>
    <col min="5" max="5" width="8.625" style="427" customWidth="1"/>
    <col min="6" max="6" width="7.625" style="427" customWidth="1"/>
    <col min="7" max="7" width="9.25" style="427" customWidth="1"/>
    <col min="8" max="8" width="8.625" style="427" customWidth="1"/>
    <col min="9" max="9" width="9.125" style="427" customWidth="1"/>
    <col min="10" max="41" width="7.625" style="427" customWidth="1"/>
    <col min="42" max="16384" width="9.125" style="427"/>
  </cols>
  <sheetData>
    <row r="1" spans="1:41">
      <c r="A1" s="797" t="s">
        <v>19</v>
      </c>
      <c r="B1" s="797" t="s">
        <v>0</v>
      </c>
      <c r="C1" s="797" t="s">
        <v>1188</v>
      </c>
      <c r="D1" s="797"/>
      <c r="E1" s="461" t="s">
        <v>34</v>
      </c>
      <c r="F1" s="461" t="s">
        <v>35</v>
      </c>
      <c r="G1" s="461" t="s">
        <v>36</v>
      </c>
      <c r="H1" s="461" t="s">
        <v>37</v>
      </c>
      <c r="I1" s="461" t="s">
        <v>38</v>
      </c>
      <c r="J1" s="461" t="s">
        <v>39</v>
      </c>
      <c r="K1" s="461" t="s">
        <v>40</v>
      </c>
      <c r="L1" s="461" t="s">
        <v>41</v>
      </c>
      <c r="M1" s="461" t="s">
        <v>42</v>
      </c>
      <c r="N1" s="461" t="s">
        <v>43</v>
      </c>
      <c r="O1" s="461" t="s">
        <v>44</v>
      </c>
      <c r="P1" s="461" t="s">
        <v>167</v>
      </c>
      <c r="Q1" s="461" t="s">
        <v>174</v>
      </c>
      <c r="R1" s="461" t="s">
        <v>1406</v>
      </c>
      <c r="S1" s="461" t="s">
        <v>1437</v>
      </c>
      <c r="T1" s="461" t="s">
        <v>1481</v>
      </c>
      <c r="U1" s="461" t="s">
        <v>1537</v>
      </c>
      <c r="V1" s="461" t="s">
        <v>1567</v>
      </c>
      <c r="W1" s="461" t="s">
        <v>1615</v>
      </c>
      <c r="X1" s="461" t="s">
        <v>1643</v>
      </c>
      <c r="Y1" s="461" t="s">
        <v>1751</v>
      </c>
      <c r="Z1" s="461" t="s">
        <v>1805</v>
      </c>
      <c r="AA1" s="461" t="s">
        <v>1842</v>
      </c>
      <c r="AB1" s="461" t="s">
        <v>1866</v>
      </c>
      <c r="AC1" s="461" t="s">
        <v>1952</v>
      </c>
      <c r="AD1" s="461" t="s">
        <v>2061</v>
      </c>
      <c r="AE1" s="461" t="s">
        <v>2126</v>
      </c>
      <c r="AF1" s="461" t="s">
        <v>2166</v>
      </c>
      <c r="AG1" s="461" t="s">
        <v>2243</v>
      </c>
      <c r="AH1" s="461" t="s">
        <v>2292</v>
      </c>
      <c r="AI1" s="461" t="s">
        <v>2352</v>
      </c>
      <c r="AJ1" s="461" t="s">
        <v>2408</v>
      </c>
      <c r="AK1" s="461" t="s">
        <v>2458</v>
      </c>
      <c r="AL1" s="461" t="s">
        <v>2569</v>
      </c>
      <c r="AM1" s="461" t="s">
        <v>2636</v>
      </c>
      <c r="AN1" s="461" t="s">
        <v>2896</v>
      </c>
      <c r="AO1" s="461" t="s">
        <v>3053</v>
      </c>
    </row>
    <row r="2" spans="1:41">
      <c r="A2" s="1462" t="s">
        <v>169</v>
      </c>
      <c r="B2" s="1462" t="s">
        <v>1189</v>
      </c>
      <c r="C2" s="1462" t="s">
        <v>171</v>
      </c>
      <c r="D2" s="798" t="s">
        <v>32</v>
      </c>
      <c r="E2" s="460">
        <v>5413.9830000000002</v>
      </c>
      <c r="F2" s="460">
        <v>11795.49</v>
      </c>
      <c r="G2" s="460">
        <v>4799.0749999999998</v>
      </c>
      <c r="H2" s="460">
        <v>1836.11</v>
      </c>
      <c r="I2" s="460">
        <v>7239.95</v>
      </c>
      <c r="J2" s="460">
        <v>4193.5320000000002</v>
      </c>
      <c r="K2" s="460">
        <v>1646.1</v>
      </c>
      <c r="L2" s="460">
        <v>3777.65</v>
      </c>
      <c r="M2" s="460">
        <v>6.4640000000000004</v>
      </c>
      <c r="N2" s="460">
        <v>5896.1</v>
      </c>
      <c r="O2" s="460">
        <v>7244.8</v>
      </c>
      <c r="P2" s="460">
        <v>43107.45</v>
      </c>
      <c r="Q2" s="460">
        <v>1953.64</v>
      </c>
      <c r="R2" s="460">
        <v>2728.35</v>
      </c>
      <c r="S2" s="116">
        <v>1206.3599999999999</v>
      </c>
      <c r="T2" s="116">
        <v>1688.12</v>
      </c>
      <c r="U2" s="116">
        <v>611.91999999999996</v>
      </c>
      <c r="V2" s="116">
        <v>43765.24</v>
      </c>
      <c r="W2" s="116">
        <v>42478.3</v>
      </c>
      <c r="X2" s="116">
        <v>3241.2</v>
      </c>
      <c r="Y2" s="116">
        <v>42675.09</v>
      </c>
      <c r="Z2" s="116">
        <v>10897.98</v>
      </c>
      <c r="AA2" s="116">
        <v>7360.32</v>
      </c>
      <c r="AB2" s="116">
        <v>27771.97</v>
      </c>
      <c r="AC2" s="116">
        <v>805.7</v>
      </c>
      <c r="AD2" s="116">
        <v>4820.09</v>
      </c>
      <c r="AE2" s="116">
        <v>457.8</v>
      </c>
      <c r="AF2" s="116">
        <v>980.78</v>
      </c>
      <c r="AG2" s="116">
        <v>26122.51</v>
      </c>
      <c r="AH2" s="116">
        <v>26407.119999999999</v>
      </c>
      <c r="AI2" s="116">
        <v>26856.31</v>
      </c>
      <c r="AJ2" s="116">
        <v>21396.34</v>
      </c>
      <c r="AK2" s="116">
        <v>25591.95</v>
      </c>
      <c r="AL2" s="116">
        <v>28558.21</v>
      </c>
      <c r="AM2" s="116">
        <v>11655.96</v>
      </c>
      <c r="AN2" s="116">
        <v>171591.1</v>
      </c>
      <c r="AO2" s="116">
        <v>5951.58</v>
      </c>
    </row>
    <row r="3" spans="1:41">
      <c r="A3" s="1462"/>
      <c r="B3" s="1462"/>
      <c r="C3" s="1462"/>
      <c r="D3" s="798" t="s">
        <v>178</v>
      </c>
      <c r="E3" s="460">
        <v>163</v>
      </c>
      <c r="F3" s="460">
        <v>201</v>
      </c>
      <c r="G3" s="460">
        <v>142</v>
      </c>
      <c r="H3" s="460">
        <v>66</v>
      </c>
      <c r="I3" s="460">
        <v>152</v>
      </c>
      <c r="J3" s="460">
        <v>123</v>
      </c>
      <c r="K3" s="460">
        <v>61</v>
      </c>
      <c r="L3" s="460">
        <v>135</v>
      </c>
      <c r="M3" s="460">
        <v>6</v>
      </c>
      <c r="N3" s="460">
        <v>134</v>
      </c>
      <c r="O3" s="460">
        <v>183</v>
      </c>
      <c r="P3" s="460">
        <v>626</v>
      </c>
      <c r="Q3" s="460">
        <v>42</v>
      </c>
      <c r="R3" s="460">
        <v>103</v>
      </c>
      <c r="S3" s="116">
        <v>18</v>
      </c>
      <c r="T3" s="116">
        <v>36</v>
      </c>
      <c r="U3" s="116">
        <v>14</v>
      </c>
      <c r="V3" s="116">
        <v>260</v>
      </c>
      <c r="W3" s="116">
        <v>278</v>
      </c>
      <c r="X3" s="116">
        <v>52</v>
      </c>
      <c r="Y3" s="116">
        <v>369</v>
      </c>
      <c r="Z3" s="116">
        <v>164</v>
      </c>
      <c r="AA3" s="116">
        <v>115</v>
      </c>
      <c r="AB3" s="116">
        <v>251</v>
      </c>
      <c r="AC3" s="116">
        <v>28</v>
      </c>
      <c r="AD3" s="116">
        <v>79</v>
      </c>
      <c r="AE3" s="116">
        <v>21</v>
      </c>
      <c r="AF3" s="116">
        <v>37</v>
      </c>
      <c r="AG3" s="116">
        <v>178</v>
      </c>
      <c r="AH3" s="116">
        <v>150</v>
      </c>
      <c r="AI3" s="116">
        <v>173</v>
      </c>
      <c r="AJ3" s="116">
        <v>127</v>
      </c>
      <c r="AK3" s="116">
        <v>160</v>
      </c>
      <c r="AL3" s="116">
        <v>275</v>
      </c>
      <c r="AM3" s="116">
        <v>169</v>
      </c>
      <c r="AN3" s="116">
        <v>1809</v>
      </c>
      <c r="AO3" s="116">
        <v>102</v>
      </c>
    </row>
    <row r="4" spans="1:41" ht="15" customHeight="1">
      <c r="A4" s="1462" t="s">
        <v>22</v>
      </c>
      <c r="B4" s="1462" t="s">
        <v>1189</v>
      </c>
      <c r="C4" s="1462" t="s">
        <v>171</v>
      </c>
      <c r="D4" s="798" t="s">
        <v>32</v>
      </c>
      <c r="E4" s="460">
        <v>4.6349999999999998</v>
      </c>
      <c r="F4" s="460">
        <v>94.994</v>
      </c>
      <c r="G4" s="460">
        <v>77.427999999999997</v>
      </c>
      <c r="H4" s="460">
        <v>39.581000000000003</v>
      </c>
      <c r="I4" s="460">
        <v>55.835000000000001</v>
      </c>
      <c r="J4" s="460">
        <v>1400075.307</v>
      </c>
      <c r="K4" s="460">
        <v>26.568000000000001</v>
      </c>
      <c r="L4" s="460">
        <v>74.510000000000005</v>
      </c>
      <c r="M4" s="460">
        <v>182.30099999999999</v>
      </c>
      <c r="N4" s="460">
        <v>1393031.5630000001</v>
      </c>
      <c r="O4" s="460">
        <v>601906.90099999995</v>
      </c>
      <c r="P4" s="460">
        <v>52789.110999999997</v>
      </c>
      <c r="Q4" s="460">
        <v>343.375</v>
      </c>
      <c r="R4" s="460">
        <v>18237.047999999999</v>
      </c>
      <c r="S4" s="116">
        <v>38170.760999999999</v>
      </c>
      <c r="T4" s="116">
        <v>76386.294999999998</v>
      </c>
      <c r="U4" s="116">
        <v>201.10300000000001</v>
      </c>
      <c r="V4" s="116">
        <v>318.65800000000002</v>
      </c>
      <c r="W4" s="116">
        <v>974.37</v>
      </c>
      <c r="X4" s="116">
        <v>80083.735000000001</v>
      </c>
      <c r="Y4" s="116">
        <v>916.649</v>
      </c>
      <c r="Z4" s="116">
        <v>552.68299999999999</v>
      </c>
      <c r="AA4" s="116">
        <v>1093.049</v>
      </c>
      <c r="AB4" s="116">
        <v>460.41699999999997</v>
      </c>
      <c r="AC4" s="116">
        <v>213.90299999999999</v>
      </c>
      <c r="AD4" s="116">
        <v>521.678</v>
      </c>
      <c r="AE4" s="116">
        <v>652.58399999999995</v>
      </c>
      <c r="AF4" s="116">
        <v>55549.870999999999</v>
      </c>
      <c r="AG4" s="116">
        <v>456.91</v>
      </c>
      <c r="AH4" s="116">
        <v>425861.4</v>
      </c>
      <c r="AI4" s="116">
        <v>206264.21299999999</v>
      </c>
      <c r="AJ4" s="116">
        <v>39198.696000000004</v>
      </c>
      <c r="AK4" s="116">
        <v>26966.383999999998</v>
      </c>
      <c r="AL4" s="116">
        <v>18283.875</v>
      </c>
      <c r="AM4" s="116">
        <v>669660.87</v>
      </c>
      <c r="AN4" s="116">
        <v>2914.9229999999998</v>
      </c>
      <c r="AO4" s="116">
        <v>12864.874</v>
      </c>
    </row>
    <row r="5" spans="1:41" ht="15" customHeight="1">
      <c r="A5" s="1462"/>
      <c r="B5" s="1462"/>
      <c r="C5" s="1462"/>
      <c r="D5" s="798" t="s">
        <v>178</v>
      </c>
      <c r="E5" s="460">
        <v>75</v>
      </c>
      <c r="F5" s="460">
        <v>313</v>
      </c>
      <c r="G5" s="460">
        <v>97</v>
      </c>
      <c r="H5" s="460">
        <v>90</v>
      </c>
      <c r="I5" s="460">
        <v>173</v>
      </c>
      <c r="J5" s="460">
        <v>1712</v>
      </c>
      <c r="K5" s="460">
        <v>252</v>
      </c>
      <c r="L5" s="460">
        <v>347</v>
      </c>
      <c r="M5" s="460">
        <v>322</v>
      </c>
      <c r="N5" s="460">
        <v>1605</v>
      </c>
      <c r="O5" s="460">
        <v>1997</v>
      </c>
      <c r="P5" s="460">
        <v>3632</v>
      </c>
      <c r="Q5" s="460">
        <v>2666</v>
      </c>
      <c r="R5" s="460">
        <v>5463</v>
      </c>
      <c r="S5" s="116">
        <v>12824</v>
      </c>
      <c r="T5" s="116">
        <v>11310</v>
      </c>
      <c r="U5" s="116">
        <v>3968</v>
      </c>
      <c r="V5" s="116">
        <v>6267</v>
      </c>
      <c r="W5" s="116">
        <v>13947</v>
      </c>
      <c r="X5" s="116">
        <v>22084</v>
      </c>
      <c r="Y5" s="116">
        <v>11660</v>
      </c>
      <c r="Z5" s="116">
        <v>10771</v>
      </c>
      <c r="AA5" s="116">
        <v>19325</v>
      </c>
      <c r="AB5" s="116">
        <v>9003</v>
      </c>
      <c r="AC5" s="116">
        <v>6305</v>
      </c>
      <c r="AD5" s="116">
        <v>20864</v>
      </c>
      <c r="AE5" s="116">
        <v>22709</v>
      </c>
      <c r="AF5" s="116">
        <v>34945</v>
      </c>
      <c r="AG5" s="116">
        <v>21709</v>
      </c>
      <c r="AH5" s="116">
        <v>56376</v>
      </c>
      <c r="AI5" s="116">
        <v>100483</v>
      </c>
      <c r="AJ5" s="116">
        <v>77425</v>
      </c>
      <c r="AK5" s="116">
        <v>120553</v>
      </c>
      <c r="AL5" s="116">
        <v>86237</v>
      </c>
      <c r="AM5" s="116">
        <v>90434</v>
      </c>
      <c r="AN5" s="116">
        <v>70238</v>
      </c>
      <c r="AO5" s="116">
        <v>64596</v>
      </c>
    </row>
    <row r="6" spans="1:41" ht="15" customHeight="1">
      <c r="A6" s="1462" t="s">
        <v>168</v>
      </c>
      <c r="B6" s="1462" t="s">
        <v>1189</v>
      </c>
      <c r="C6" s="1462" t="s">
        <v>171</v>
      </c>
      <c r="D6" s="798" t="s">
        <v>32</v>
      </c>
      <c r="E6" s="460">
        <v>164.78399999999999</v>
      </c>
      <c r="F6" s="460">
        <v>15125.121999999999</v>
      </c>
      <c r="G6" s="460">
        <v>3775.9270000000001</v>
      </c>
      <c r="H6" s="460">
        <v>3219.5650000000001</v>
      </c>
      <c r="I6" s="460">
        <v>4819.05</v>
      </c>
      <c r="J6" s="460">
        <v>4614.3900000000003</v>
      </c>
      <c r="K6" s="460">
        <v>73693.782000000007</v>
      </c>
      <c r="L6" s="460">
        <v>7702.5870000000004</v>
      </c>
      <c r="M6" s="460">
        <v>65709.63</v>
      </c>
      <c r="N6" s="460">
        <v>46272.766000000003</v>
      </c>
      <c r="O6" s="460">
        <v>14080.279</v>
      </c>
      <c r="P6" s="460">
        <v>5491.6530000000002</v>
      </c>
      <c r="Q6" s="460">
        <v>2325.9639999999999</v>
      </c>
      <c r="R6" s="460">
        <v>5299.7659999999996</v>
      </c>
      <c r="S6" s="116">
        <v>23611.678</v>
      </c>
      <c r="T6" s="116">
        <v>4351.982</v>
      </c>
      <c r="U6" s="116">
        <v>4282.8190000000004</v>
      </c>
      <c r="V6" s="116">
        <v>4314.652</v>
      </c>
      <c r="W6" s="116">
        <v>4099.2359999999999</v>
      </c>
      <c r="X6" s="116">
        <v>7377.6319999999996</v>
      </c>
      <c r="Y6" s="116">
        <v>9427.3889999999992</v>
      </c>
      <c r="Z6" s="116">
        <v>7102.0820000000003</v>
      </c>
      <c r="AA6" s="116">
        <v>6858.9780000000001</v>
      </c>
      <c r="AB6" s="116">
        <v>10492.835999999999</v>
      </c>
      <c r="AC6" s="116">
        <v>6593.6890000000003</v>
      </c>
      <c r="AD6" s="116">
        <v>29040.866999999998</v>
      </c>
      <c r="AE6" s="116">
        <v>6503.0590000000002</v>
      </c>
      <c r="AF6" s="116">
        <v>36058.919000000002</v>
      </c>
      <c r="AG6" s="116">
        <v>10435.044</v>
      </c>
      <c r="AH6" s="116">
        <v>14353.397999999999</v>
      </c>
      <c r="AI6" s="116">
        <v>15071.392</v>
      </c>
      <c r="AJ6" s="116">
        <v>13059.995999999999</v>
      </c>
      <c r="AK6" s="116">
        <v>16709.112000000001</v>
      </c>
      <c r="AL6" s="116">
        <v>9386.2270000000008</v>
      </c>
      <c r="AM6" s="116">
        <v>13649.401</v>
      </c>
      <c r="AN6" s="116">
        <v>15110.671</v>
      </c>
      <c r="AO6" s="116">
        <v>7364.0060000000003</v>
      </c>
    </row>
    <row r="7" spans="1:41" ht="15" customHeight="1">
      <c r="A7" s="1462"/>
      <c r="B7" s="1462"/>
      <c r="C7" s="1462"/>
      <c r="D7" s="798" t="s">
        <v>178</v>
      </c>
      <c r="E7" s="460">
        <v>1438</v>
      </c>
      <c r="F7" s="460">
        <v>5459</v>
      </c>
      <c r="G7" s="460">
        <v>10243</v>
      </c>
      <c r="H7" s="460">
        <v>11111</v>
      </c>
      <c r="I7" s="460">
        <v>16242</v>
      </c>
      <c r="J7" s="460">
        <v>10918</v>
      </c>
      <c r="K7" s="460">
        <v>15023</v>
      </c>
      <c r="L7" s="460">
        <v>16794</v>
      </c>
      <c r="M7" s="460">
        <v>15373</v>
      </c>
      <c r="N7" s="460">
        <v>23547</v>
      </c>
      <c r="O7" s="460">
        <v>19743</v>
      </c>
      <c r="P7" s="460">
        <v>15927</v>
      </c>
      <c r="Q7" s="460">
        <v>12702</v>
      </c>
      <c r="R7" s="460">
        <v>28503</v>
      </c>
      <c r="S7" s="116">
        <v>22003</v>
      </c>
      <c r="T7" s="116">
        <v>23247</v>
      </c>
      <c r="U7" s="116">
        <v>18244</v>
      </c>
      <c r="V7" s="116">
        <v>19078</v>
      </c>
      <c r="W7" s="116">
        <v>17580</v>
      </c>
      <c r="X7" s="116">
        <v>24399</v>
      </c>
      <c r="Y7" s="116">
        <v>31149</v>
      </c>
      <c r="Z7" s="116">
        <v>31413</v>
      </c>
      <c r="AA7" s="116">
        <v>26027</v>
      </c>
      <c r="AB7" s="116">
        <v>32330</v>
      </c>
      <c r="AC7" s="116">
        <v>21821</v>
      </c>
      <c r="AD7" s="116">
        <v>32958</v>
      </c>
      <c r="AE7" s="116">
        <v>22483</v>
      </c>
      <c r="AF7" s="116">
        <v>25294</v>
      </c>
      <c r="AG7" s="116">
        <v>21927</v>
      </c>
      <c r="AH7" s="116">
        <v>18781</v>
      </c>
      <c r="AI7" s="116">
        <v>37601</v>
      </c>
      <c r="AJ7" s="116">
        <v>24395</v>
      </c>
      <c r="AK7" s="116">
        <v>35712</v>
      </c>
      <c r="AL7" s="116">
        <v>23792</v>
      </c>
      <c r="AM7" s="116">
        <v>21086</v>
      </c>
      <c r="AN7" s="116">
        <v>22303</v>
      </c>
      <c r="AO7" s="116">
        <v>17369</v>
      </c>
    </row>
    <row r="8" spans="1:41" ht="15" customHeight="1">
      <c r="A8" s="1462" t="s">
        <v>18</v>
      </c>
      <c r="B8" s="1462" t="s">
        <v>1189</v>
      </c>
      <c r="C8" s="1462" t="s">
        <v>171</v>
      </c>
      <c r="D8" s="1076" t="s">
        <v>32</v>
      </c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>
        <v>539.82600000000002</v>
      </c>
      <c r="AI8" s="116">
        <v>208148.72099999999</v>
      </c>
      <c r="AJ8" s="116">
        <v>47254.832000000002</v>
      </c>
      <c r="AK8" s="116">
        <v>6662.2659999999996</v>
      </c>
      <c r="AL8" s="116">
        <v>40405</v>
      </c>
      <c r="AM8" s="116">
        <v>436592.28700000001</v>
      </c>
      <c r="AN8" s="116">
        <v>700</v>
      </c>
      <c r="AO8" s="116"/>
    </row>
    <row r="9" spans="1:41" ht="15" customHeight="1">
      <c r="A9" s="1462"/>
      <c r="B9" s="1462"/>
      <c r="C9" s="1462"/>
      <c r="D9" s="1076" t="s">
        <v>178</v>
      </c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>
        <v>143</v>
      </c>
      <c r="AI9" s="116">
        <v>20177</v>
      </c>
      <c r="AJ9" s="116">
        <v>4024</v>
      </c>
      <c r="AK9" s="116">
        <v>537</v>
      </c>
      <c r="AL9" s="116">
        <v>407</v>
      </c>
      <c r="AM9" s="116">
        <v>4369</v>
      </c>
      <c r="AN9" s="116">
        <v>7</v>
      </c>
      <c r="AO9" s="116"/>
    </row>
    <row r="10" spans="1:41" ht="15" customHeight="1">
      <c r="A10" s="1464" t="s">
        <v>32</v>
      </c>
      <c r="B10" s="1464"/>
      <c r="C10" s="1464"/>
      <c r="D10" s="1464"/>
      <c r="E10" s="459">
        <v>5583.402</v>
      </c>
      <c r="F10" s="459">
        <v>27015.606</v>
      </c>
      <c r="G10" s="459">
        <v>8652.43</v>
      </c>
      <c r="H10" s="459">
        <v>5095.2560000000003</v>
      </c>
      <c r="I10" s="459">
        <v>12114.834999999999</v>
      </c>
      <c r="J10" s="459">
        <v>1408883.2290000001</v>
      </c>
      <c r="K10" s="459">
        <v>75366.45</v>
      </c>
      <c r="L10" s="459">
        <v>11554.746999999999</v>
      </c>
      <c r="M10" s="459">
        <v>65898.395000000004</v>
      </c>
      <c r="N10" s="459">
        <v>1445200.429</v>
      </c>
      <c r="O10" s="459">
        <v>623231.98</v>
      </c>
      <c r="P10" s="459">
        <v>101388.21400000001</v>
      </c>
      <c r="Q10" s="459">
        <v>4622.9790000000003</v>
      </c>
      <c r="R10" s="459">
        <v>26265.164000000001</v>
      </c>
      <c r="S10" s="459">
        <v>62988.798999999999</v>
      </c>
      <c r="T10" s="459">
        <v>82426.396999999997</v>
      </c>
      <c r="U10" s="459">
        <v>5095.8419999999996</v>
      </c>
      <c r="V10" s="459">
        <v>48398.55</v>
      </c>
      <c r="W10" s="459">
        <v>47551.906000000003</v>
      </c>
      <c r="X10" s="459">
        <v>90702.566999999995</v>
      </c>
      <c r="Y10" s="459">
        <v>53019.127999999997</v>
      </c>
      <c r="Z10" s="459">
        <v>18552.744999999999</v>
      </c>
      <c r="AA10" s="459">
        <v>15312.347</v>
      </c>
      <c r="AB10" s="459">
        <v>38725.222999999998</v>
      </c>
      <c r="AC10" s="459">
        <v>7613.2920000000004</v>
      </c>
      <c r="AD10" s="459">
        <v>34382.635000000002</v>
      </c>
      <c r="AE10" s="459">
        <v>7613.4430000000002</v>
      </c>
      <c r="AF10" s="459">
        <v>92589.57</v>
      </c>
      <c r="AG10" s="459">
        <v>37014.464</v>
      </c>
      <c r="AH10" s="459">
        <v>467161.74400000001</v>
      </c>
      <c r="AI10" s="459">
        <v>456340.636</v>
      </c>
      <c r="AJ10" s="459">
        <v>120909.864</v>
      </c>
      <c r="AK10" s="459">
        <v>75929.712</v>
      </c>
      <c r="AL10" s="459">
        <v>96633.312000000005</v>
      </c>
      <c r="AM10" s="459">
        <v>1131558.5179999999</v>
      </c>
      <c r="AN10" s="459">
        <v>190316.69399999999</v>
      </c>
      <c r="AO10" s="459">
        <v>26180.46</v>
      </c>
    </row>
    <row r="11" spans="1:41" ht="15" customHeight="1">
      <c r="A11" s="1464" t="s">
        <v>178</v>
      </c>
      <c r="B11" s="1464"/>
      <c r="C11" s="1464"/>
      <c r="D11" s="1464"/>
      <c r="E11" s="459">
        <v>1676</v>
      </c>
      <c r="F11" s="459">
        <v>5973</v>
      </c>
      <c r="G11" s="459">
        <v>10482</v>
      </c>
      <c r="H11" s="459">
        <v>11267</v>
      </c>
      <c r="I11" s="459">
        <v>16567</v>
      </c>
      <c r="J11" s="459">
        <v>12753</v>
      </c>
      <c r="K11" s="459">
        <v>15336</v>
      </c>
      <c r="L11" s="459">
        <v>17276</v>
      </c>
      <c r="M11" s="459">
        <v>15701</v>
      </c>
      <c r="N11" s="459">
        <v>25286</v>
      </c>
      <c r="O11" s="459">
        <v>21923</v>
      </c>
      <c r="P11" s="459">
        <v>20185</v>
      </c>
      <c r="Q11" s="459">
        <v>15410</v>
      </c>
      <c r="R11" s="459">
        <v>34069</v>
      </c>
      <c r="S11" s="459">
        <v>34845</v>
      </c>
      <c r="T11" s="459">
        <v>34593</v>
      </c>
      <c r="U11" s="459">
        <v>22226</v>
      </c>
      <c r="V11" s="459">
        <v>25605</v>
      </c>
      <c r="W11" s="459">
        <v>31805</v>
      </c>
      <c r="X11" s="459">
        <v>46535</v>
      </c>
      <c r="Y11" s="459">
        <v>43178</v>
      </c>
      <c r="Z11" s="459">
        <v>42348</v>
      </c>
      <c r="AA11" s="459">
        <v>45467</v>
      </c>
      <c r="AB11" s="459">
        <v>41584</v>
      </c>
      <c r="AC11" s="459">
        <v>28154</v>
      </c>
      <c r="AD11" s="459">
        <v>53901</v>
      </c>
      <c r="AE11" s="459">
        <v>45213</v>
      </c>
      <c r="AF11" s="459">
        <v>60276</v>
      </c>
      <c r="AG11" s="459">
        <v>43814</v>
      </c>
      <c r="AH11" s="459">
        <v>75450</v>
      </c>
      <c r="AI11" s="459">
        <v>158434</v>
      </c>
      <c r="AJ11" s="459">
        <v>105971</v>
      </c>
      <c r="AK11" s="459">
        <v>156962</v>
      </c>
      <c r="AL11" s="459">
        <v>110711</v>
      </c>
      <c r="AM11" s="459">
        <v>116058</v>
      </c>
      <c r="AN11" s="459">
        <v>94357</v>
      </c>
      <c r="AO11" s="459">
        <v>82067</v>
      </c>
    </row>
    <row r="12" spans="1:41">
      <c r="A12" s="799"/>
      <c r="B12" s="799"/>
      <c r="C12" s="799"/>
      <c r="D12" s="800" t="s">
        <v>334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  <c r="AJ12" s="31">
        <v>18</v>
      </c>
      <c r="AK12" s="31">
        <v>22</v>
      </c>
      <c r="AL12" s="31">
        <v>21</v>
      </c>
      <c r="AM12" s="31">
        <v>20</v>
      </c>
      <c r="AN12" s="31">
        <v>20</v>
      </c>
      <c r="AO12" s="31">
        <v>18</v>
      </c>
    </row>
    <row r="13" spans="1:41">
      <c r="A13" s="799"/>
      <c r="B13" s="799"/>
      <c r="C13" s="1462" t="s">
        <v>170</v>
      </c>
      <c r="D13" s="798" t="s">
        <v>32</v>
      </c>
      <c r="E13" s="459">
        <v>372.22680000000003</v>
      </c>
      <c r="F13" s="459">
        <v>1227.9820909090909</v>
      </c>
      <c r="G13" s="459">
        <v>480.69055555555559</v>
      </c>
      <c r="H13" s="459">
        <v>242.6312380952381</v>
      </c>
      <c r="I13" s="459">
        <v>550.67431818181819</v>
      </c>
      <c r="J13" s="459">
        <v>70444.16145</v>
      </c>
      <c r="K13" s="459">
        <v>3425.7477272727269</v>
      </c>
      <c r="L13" s="459">
        <v>577.73734999999999</v>
      </c>
      <c r="M13" s="459">
        <v>3468.3365789473687</v>
      </c>
      <c r="N13" s="459">
        <v>65690.928590909098</v>
      </c>
      <c r="O13" s="459">
        <v>31161.598999999998</v>
      </c>
      <c r="P13" s="459">
        <v>5069.4107000000004</v>
      </c>
      <c r="Q13" s="459">
        <v>288.93618750000002</v>
      </c>
      <c r="R13" s="459">
        <v>1193.871090909091</v>
      </c>
      <c r="S13" s="459">
        <v>3499.377722222222</v>
      </c>
      <c r="T13" s="459">
        <v>3746.6544090909088</v>
      </c>
      <c r="U13" s="459">
        <v>254.79209999999998</v>
      </c>
      <c r="V13" s="459">
        <v>2419.9275000000002</v>
      </c>
      <c r="W13" s="459">
        <v>2264.3764761904763</v>
      </c>
      <c r="X13" s="459">
        <v>5039.0315000000001</v>
      </c>
      <c r="Y13" s="459">
        <v>2524.7203809523808</v>
      </c>
      <c r="Z13" s="459">
        <v>883.46404761904762</v>
      </c>
      <c r="AA13" s="459">
        <v>765.61734999999999</v>
      </c>
      <c r="AB13" s="459">
        <v>2038.1696315789472</v>
      </c>
      <c r="AC13" s="459">
        <v>447.84070588235295</v>
      </c>
      <c r="AD13" s="459">
        <v>1494.8971739130436</v>
      </c>
      <c r="AE13" s="459">
        <v>447.84958823529411</v>
      </c>
      <c r="AF13" s="459">
        <v>4025.6334782608697</v>
      </c>
      <c r="AG13" s="459">
        <v>1850.7231999999999</v>
      </c>
      <c r="AH13" s="459">
        <v>22245.797333333332</v>
      </c>
      <c r="AI13" s="459">
        <v>21730.506476190476</v>
      </c>
      <c r="AJ13" s="459">
        <v>6717.2146666666667</v>
      </c>
      <c r="AK13" s="459">
        <v>3451.3505454545452</v>
      </c>
      <c r="AL13" s="459">
        <v>4601.5862857142856</v>
      </c>
      <c r="AM13" s="459">
        <v>56577.925899999995</v>
      </c>
      <c r="AN13" s="459">
        <v>9515.8346999999994</v>
      </c>
      <c r="AO13" s="459">
        <v>1454.47</v>
      </c>
    </row>
    <row r="14" spans="1:41">
      <c r="A14" s="799"/>
      <c r="B14" s="799"/>
      <c r="C14" s="1462"/>
      <c r="D14" s="798" t="s">
        <v>178</v>
      </c>
      <c r="E14" s="459">
        <v>111.73333333333333</v>
      </c>
      <c r="F14" s="459">
        <v>271.5</v>
      </c>
      <c r="G14" s="459">
        <v>582.33333333333337</v>
      </c>
      <c r="H14" s="459">
        <v>536.52380952380952</v>
      </c>
      <c r="I14" s="459">
        <v>753.0454545454545</v>
      </c>
      <c r="J14" s="459">
        <v>637.65</v>
      </c>
      <c r="K14" s="459">
        <v>697.09090909090912</v>
      </c>
      <c r="L14" s="459">
        <v>863.8</v>
      </c>
      <c r="M14" s="459">
        <v>826.36842105263156</v>
      </c>
      <c r="N14" s="459">
        <v>1149.3636363636363</v>
      </c>
      <c r="O14" s="459">
        <v>1096.1500000000001</v>
      </c>
      <c r="P14" s="459">
        <v>1009.25</v>
      </c>
      <c r="Q14" s="459">
        <v>963.125</v>
      </c>
      <c r="R14" s="459">
        <v>1548.590909090909</v>
      </c>
      <c r="S14" s="459">
        <v>1935.8333333333333</v>
      </c>
      <c r="T14" s="459">
        <v>1572.409090909091</v>
      </c>
      <c r="U14" s="459">
        <v>1111.3</v>
      </c>
      <c r="V14" s="459">
        <v>1280.25</v>
      </c>
      <c r="W14" s="459">
        <v>1514.5238095238096</v>
      </c>
      <c r="X14" s="459">
        <v>2585.2777777777778</v>
      </c>
      <c r="Y14" s="459">
        <v>2056.0952380952381</v>
      </c>
      <c r="Z14" s="459">
        <v>2016.5714285714287</v>
      </c>
      <c r="AA14" s="459">
        <v>2273.35</v>
      </c>
      <c r="AB14" s="459">
        <v>2188.6315789473683</v>
      </c>
      <c r="AC14" s="459">
        <v>1656.1176470588234</v>
      </c>
      <c r="AD14" s="459">
        <v>2343.521739130435</v>
      </c>
      <c r="AE14" s="459">
        <v>2659.5882352941176</v>
      </c>
      <c r="AF14" s="459">
        <v>2620.695652173913</v>
      </c>
      <c r="AG14" s="459">
        <v>2190.6999999999998</v>
      </c>
      <c r="AH14" s="459">
        <v>3592.8571428571427</v>
      </c>
      <c r="AI14" s="459">
        <v>7544.4761904761908</v>
      </c>
      <c r="AJ14" s="459">
        <v>5887.2777777777774</v>
      </c>
      <c r="AK14" s="459">
        <v>7134.636363636364</v>
      </c>
      <c r="AL14" s="459">
        <v>5271.9523809523807</v>
      </c>
      <c r="AM14" s="459">
        <v>5802.9</v>
      </c>
      <c r="AN14" s="459">
        <v>4717.8500000000004</v>
      </c>
      <c r="AO14" s="459">
        <v>4559.2777777777774</v>
      </c>
    </row>
    <row r="15" spans="1:41" ht="15.75" thickBot="1">
      <c r="A15" s="458"/>
      <c r="B15" s="458"/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</row>
    <row r="16" spans="1:41" ht="42.75" thickBot="1">
      <c r="A16" s="1331" t="s">
        <v>1637</v>
      </c>
      <c r="B16" s="1331" t="s">
        <v>19</v>
      </c>
      <c r="C16" s="1328"/>
      <c r="D16" s="1387" t="s">
        <v>228</v>
      </c>
      <c r="E16" s="1387"/>
      <c r="F16" s="1387"/>
      <c r="G16" s="949" t="s">
        <v>1648</v>
      </c>
      <c r="H16" s="1387" t="s">
        <v>229</v>
      </c>
      <c r="I16" s="1387"/>
    </row>
    <row r="17" spans="1:9" ht="34.5">
      <c r="A17" s="1332"/>
      <c r="B17" s="1332"/>
      <c r="C17" s="1329"/>
      <c r="D17" s="169" t="s">
        <v>3057</v>
      </c>
      <c r="E17" s="947" t="s">
        <v>3094</v>
      </c>
      <c r="F17" s="210" t="s">
        <v>3058</v>
      </c>
      <c r="G17" s="951" t="s">
        <v>3059</v>
      </c>
      <c r="H17" s="209" t="s">
        <v>230</v>
      </c>
      <c r="I17" s="948" t="s">
        <v>331</v>
      </c>
    </row>
    <row r="18" spans="1:9" ht="30">
      <c r="A18" s="1315" t="s">
        <v>1397</v>
      </c>
      <c r="B18" s="1325" t="s">
        <v>17</v>
      </c>
      <c r="C18" s="170" t="s">
        <v>32</v>
      </c>
      <c r="D18" s="175">
        <v>12864.874</v>
      </c>
      <c r="E18" s="175">
        <v>2914.9229999999998</v>
      </c>
      <c r="F18" s="175">
        <v>213.90299999999999</v>
      </c>
      <c r="G18" s="214">
        <v>12864.874</v>
      </c>
      <c r="H18" s="1070">
        <v>3.4134524308189276</v>
      </c>
      <c r="I18" s="401">
        <v>59.14349494864495</v>
      </c>
    </row>
    <row r="19" spans="1:9" ht="17.25">
      <c r="A19" s="1315"/>
      <c r="B19" s="1325"/>
      <c r="C19" s="170" t="s">
        <v>178</v>
      </c>
      <c r="D19" s="175">
        <v>64596</v>
      </c>
      <c r="E19" s="175">
        <v>70238</v>
      </c>
      <c r="F19" s="175">
        <v>6305</v>
      </c>
      <c r="G19" s="214">
        <v>64596</v>
      </c>
      <c r="H19" s="402">
        <v>-8.0326888578831968E-2</v>
      </c>
      <c r="I19" s="401">
        <v>9.2452022204599515</v>
      </c>
    </row>
    <row r="20" spans="1:9" ht="30">
      <c r="A20" s="1315"/>
      <c r="B20" s="1325" t="s">
        <v>168</v>
      </c>
      <c r="C20" s="170" t="s">
        <v>32</v>
      </c>
      <c r="D20" s="175">
        <v>7364.0060000000003</v>
      </c>
      <c r="E20" s="175">
        <v>15110.671</v>
      </c>
      <c r="F20" s="175">
        <v>6593.6890000000003</v>
      </c>
      <c r="G20" s="214">
        <v>7364.0060000000003</v>
      </c>
      <c r="H20" s="402">
        <v>-0.51266187980666111</v>
      </c>
      <c r="I20" s="401">
        <v>0.11682640779691011</v>
      </c>
    </row>
    <row r="21" spans="1:9" ht="17.25">
      <c r="A21" s="1315"/>
      <c r="B21" s="1325"/>
      <c r="C21" s="170" t="s">
        <v>178</v>
      </c>
      <c r="D21" s="175">
        <v>17369</v>
      </c>
      <c r="E21" s="175">
        <v>22303</v>
      </c>
      <c r="F21" s="175">
        <v>21821</v>
      </c>
      <c r="G21" s="214">
        <v>17369</v>
      </c>
      <c r="H21" s="402">
        <v>-0.2212258440568533</v>
      </c>
      <c r="I21" s="401">
        <v>-0.20402364694560282</v>
      </c>
    </row>
    <row r="22" spans="1:9" ht="30">
      <c r="A22" s="1315"/>
      <c r="B22" s="1325" t="s">
        <v>169</v>
      </c>
      <c r="C22" s="170" t="s">
        <v>32</v>
      </c>
      <c r="D22" s="175">
        <v>5951.58</v>
      </c>
      <c r="E22" s="171">
        <v>171591.1</v>
      </c>
      <c r="F22" s="175">
        <v>805.7</v>
      </c>
      <c r="G22" s="214">
        <v>5951.58</v>
      </c>
      <c r="H22" s="402">
        <v>-0.96531533395380065</v>
      </c>
      <c r="I22" s="401">
        <v>6.3868437383641545</v>
      </c>
    </row>
    <row r="23" spans="1:9" ht="17.25">
      <c r="A23" s="1315"/>
      <c r="B23" s="1325"/>
      <c r="C23" s="170" t="s">
        <v>1641</v>
      </c>
      <c r="D23" s="171">
        <v>102</v>
      </c>
      <c r="E23" s="171">
        <v>1809</v>
      </c>
      <c r="F23" s="171">
        <v>28</v>
      </c>
      <c r="G23" s="212">
        <v>102</v>
      </c>
      <c r="H23" s="402">
        <v>-0.9436152570480929</v>
      </c>
      <c r="I23" s="401">
        <v>2.6428571428571428</v>
      </c>
    </row>
    <row r="24" spans="1:9" ht="30">
      <c r="A24" s="1315"/>
      <c r="B24" s="1325" t="s">
        <v>2290</v>
      </c>
      <c r="C24" s="170" t="s">
        <v>32</v>
      </c>
      <c r="D24" s="175" t="s">
        <v>332</v>
      </c>
      <c r="E24" s="171">
        <v>700</v>
      </c>
      <c r="F24" s="175" t="s">
        <v>332</v>
      </c>
      <c r="G24" s="214">
        <v>0</v>
      </c>
      <c r="H24" s="402" t="s">
        <v>332</v>
      </c>
      <c r="I24" s="401" t="s">
        <v>332</v>
      </c>
    </row>
    <row r="25" spans="1:9" ht="18" thickBot="1">
      <c r="A25" s="952"/>
      <c r="B25" s="1325"/>
      <c r="C25" s="170" t="s">
        <v>1641</v>
      </c>
      <c r="D25" s="171" t="s">
        <v>332</v>
      </c>
      <c r="E25" s="171">
        <v>7</v>
      </c>
      <c r="F25" s="171" t="s">
        <v>332</v>
      </c>
      <c r="G25" s="212">
        <v>0</v>
      </c>
      <c r="H25" s="402" t="s">
        <v>332</v>
      </c>
      <c r="I25" s="401" t="s">
        <v>332</v>
      </c>
    </row>
    <row r="26" spans="1:9" ht="28.5">
      <c r="A26" s="1463" t="s">
        <v>48</v>
      </c>
      <c r="B26" s="1336"/>
      <c r="C26" s="190" t="s">
        <v>32</v>
      </c>
      <c r="D26" s="191">
        <v>26180.46</v>
      </c>
      <c r="E26" s="191">
        <v>190316.69399999999</v>
      </c>
      <c r="F26" s="191">
        <v>7613.2920000000004</v>
      </c>
      <c r="G26" s="457">
        <v>26180.46</v>
      </c>
      <c r="H26" s="456">
        <v>-0.86243739605943337</v>
      </c>
      <c r="I26" s="455">
        <v>2.4387831177367159</v>
      </c>
    </row>
    <row r="27" spans="1:9" ht="18" thickBot="1">
      <c r="A27" s="1338"/>
      <c r="B27" s="1338"/>
      <c r="C27" s="193" t="s">
        <v>1641</v>
      </c>
      <c r="D27" s="194">
        <v>82067</v>
      </c>
      <c r="E27" s="194">
        <v>94357</v>
      </c>
      <c r="F27" s="194">
        <v>28154</v>
      </c>
      <c r="G27" s="454">
        <v>82067</v>
      </c>
      <c r="H27" s="453">
        <v>-0.13025000794853592</v>
      </c>
      <c r="I27" s="452">
        <v>1.9149321588406623</v>
      </c>
    </row>
    <row r="28" spans="1:9" ht="28.5">
      <c r="A28" s="1341" t="s">
        <v>170</v>
      </c>
      <c r="B28" s="1341"/>
      <c r="C28" s="451" t="s">
        <v>32</v>
      </c>
      <c r="D28" s="189">
        <v>1454.47</v>
      </c>
      <c r="E28" s="189">
        <v>9515.8346999999994</v>
      </c>
      <c r="F28" s="189">
        <v>447.84070588235295</v>
      </c>
      <c r="G28" s="450">
        <v>1454.47</v>
      </c>
      <c r="H28" s="449">
        <v>-0.84715266228825936</v>
      </c>
      <c r="I28" s="448">
        <v>2.2477396111957875</v>
      </c>
    </row>
    <row r="29" spans="1:9" ht="18" thickBot="1">
      <c r="A29" s="1413"/>
      <c r="B29" s="1413"/>
      <c r="C29" s="184" t="s">
        <v>1641</v>
      </c>
      <c r="D29" s="202">
        <v>4559.2777777777774</v>
      </c>
      <c r="E29" s="202">
        <v>4717.8500000000004</v>
      </c>
      <c r="F29" s="1069">
        <v>1656.1176470588234</v>
      </c>
      <c r="G29" s="200">
        <v>4559.2777777777774</v>
      </c>
      <c r="H29" s="447">
        <v>-3.3611119942817846E-2</v>
      </c>
      <c r="I29" s="446">
        <v>1.7529914833495139</v>
      </c>
    </row>
  </sheetData>
  <mergeCells count="27">
    <mergeCell ref="A8:A9"/>
    <mergeCell ref="B8:B9"/>
    <mergeCell ref="C8:C9"/>
    <mergeCell ref="B22:B23"/>
    <mergeCell ref="B24:B25"/>
    <mergeCell ref="C13:C14"/>
    <mergeCell ref="A10:D10"/>
    <mergeCell ref="A11:D11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2:A3"/>
    <mergeCell ref="B2:B3"/>
    <mergeCell ref="C2:C3"/>
    <mergeCell ref="A6:A7"/>
    <mergeCell ref="B6:B7"/>
    <mergeCell ref="C6:C7"/>
    <mergeCell ref="A4:A5"/>
    <mergeCell ref="B4:B5"/>
    <mergeCell ref="C4:C5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O24" sqref="O24"/>
    </sheetView>
  </sheetViews>
  <sheetFormatPr defaultColWidth="9.125" defaultRowHeight="14.25"/>
  <cols>
    <col min="1" max="1" width="16.125" style="28" bestFit="1" customWidth="1"/>
    <col min="2" max="2" width="19.625" style="28" bestFit="1" customWidth="1"/>
    <col min="3" max="3" width="15" style="28" customWidth="1"/>
    <col min="4" max="13" width="8.875" style="28" customWidth="1"/>
    <col min="14" max="16384" width="9.125" style="28"/>
  </cols>
  <sheetData>
    <row r="1" spans="1:13" ht="15" customHeight="1">
      <c r="A1" s="1467" t="s">
        <v>2463</v>
      </c>
      <c r="B1" s="805" t="s">
        <v>310</v>
      </c>
      <c r="C1" s="806">
        <f>C14</f>
        <v>2696018</v>
      </c>
    </row>
    <row r="2" spans="1:13" ht="15" customHeight="1">
      <c r="A2" s="1468"/>
      <c r="B2" s="805" t="s">
        <v>311</v>
      </c>
      <c r="C2" s="806">
        <f>C15</f>
        <v>28389</v>
      </c>
    </row>
    <row r="3" spans="1:13" ht="15" customHeight="1">
      <c r="A3" s="1468"/>
      <c r="B3" s="805" t="s">
        <v>15</v>
      </c>
      <c r="C3" s="806">
        <f>C16</f>
        <v>628528</v>
      </c>
    </row>
    <row r="4" spans="1:13" ht="15" customHeight="1">
      <c r="A4" s="1469"/>
      <c r="B4" s="805" t="s">
        <v>312</v>
      </c>
      <c r="C4" s="806">
        <f>C17</f>
        <v>659960</v>
      </c>
    </row>
    <row r="5" spans="1:13" ht="15" customHeight="1">
      <c r="A5" s="1467" t="s">
        <v>2591</v>
      </c>
      <c r="B5" s="805" t="s">
        <v>310</v>
      </c>
      <c r="C5" s="806">
        <f>B14</f>
        <v>2854797.7910000002</v>
      </c>
    </row>
    <row r="6" spans="1:13" ht="15" customHeight="1">
      <c r="A6" s="1468"/>
      <c r="B6" s="805" t="s">
        <v>311</v>
      </c>
      <c r="C6" s="806">
        <f>B15</f>
        <v>24989.29</v>
      </c>
    </row>
    <row r="7" spans="1:13" ht="15" customHeight="1">
      <c r="A7" s="1468"/>
      <c r="B7" s="805" t="s">
        <v>15</v>
      </c>
      <c r="C7" s="806">
        <f>B16</f>
        <v>480571.98300000001</v>
      </c>
    </row>
    <row r="8" spans="1:13" ht="15" customHeight="1">
      <c r="A8" s="1469"/>
      <c r="B8" s="805" t="s">
        <v>312</v>
      </c>
      <c r="C8" s="806">
        <f>B17</f>
        <v>616119.48400000005</v>
      </c>
    </row>
    <row r="9" spans="1:13">
      <c r="C9" s="26"/>
    </row>
    <row r="10" spans="1:13">
      <c r="C10" s="26"/>
    </row>
    <row r="11" spans="1:13" ht="20.25" customHeight="1">
      <c r="B11" s="1465" t="s">
        <v>465</v>
      </c>
      <c r="C11" s="1465"/>
      <c r="D11" s="1465" t="s">
        <v>464</v>
      </c>
      <c r="E11" s="1465"/>
      <c r="F11" s="1465"/>
      <c r="G11" s="1465"/>
      <c r="H11" s="1465" t="s">
        <v>463</v>
      </c>
      <c r="I11" s="1465"/>
      <c r="J11" s="1465" t="s">
        <v>462</v>
      </c>
      <c r="K11" s="1465"/>
      <c r="L11" s="1465" t="s">
        <v>461</v>
      </c>
      <c r="M11" s="1465"/>
    </row>
    <row r="12" spans="1:13" ht="17.25">
      <c r="B12" s="1465"/>
      <c r="C12" s="1465"/>
      <c r="D12" s="1465" t="s">
        <v>51</v>
      </c>
      <c r="E12" s="1465"/>
      <c r="F12" s="1465" t="s">
        <v>50</v>
      </c>
      <c r="G12" s="1465"/>
      <c r="H12" s="1465"/>
      <c r="I12" s="1465"/>
      <c r="J12" s="1465"/>
      <c r="K12" s="1465"/>
      <c r="L12" s="1465"/>
      <c r="M12" s="1465"/>
    </row>
    <row r="13" spans="1:13" ht="51.75">
      <c r="A13" s="807" t="s">
        <v>460</v>
      </c>
      <c r="B13" s="1058" t="s">
        <v>2660</v>
      </c>
      <c r="C13" s="1058" t="s">
        <v>2620</v>
      </c>
      <c r="D13" s="1058" t="s">
        <v>2661</v>
      </c>
      <c r="E13" s="1058" t="s">
        <v>2621</v>
      </c>
      <c r="F13" s="1058" t="s">
        <v>2661</v>
      </c>
      <c r="G13" s="1058" t="s">
        <v>2621</v>
      </c>
      <c r="H13" s="1058" t="s">
        <v>2661</v>
      </c>
      <c r="I13" s="1058" t="s">
        <v>2621</v>
      </c>
      <c r="J13" s="1058" t="s">
        <v>2661</v>
      </c>
      <c r="K13" s="1058" t="s">
        <v>2621</v>
      </c>
      <c r="L13" s="1058" t="s">
        <v>2661</v>
      </c>
      <c r="M13" s="1058" t="s">
        <v>2621</v>
      </c>
    </row>
    <row r="14" spans="1:13" ht="18" customHeight="1">
      <c r="A14" s="808" t="s">
        <v>310</v>
      </c>
      <c r="B14" s="1059">
        <v>2854797.7910000002</v>
      </c>
      <c r="C14" s="1059">
        <v>2696018</v>
      </c>
      <c r="D14" s="1059">
        <f>B14*0.7533</f>
        <v>2150519.1759603</v>
      </c>
      <c r="E14" s="1059">
        <f>C14*0.7424</f>
        <v>2001523.7631999999</v>
      </c>
      <c r="F14" s="1059">
        <f>B14*0.2467</f>
        <v>704278.61503970006</v>
      </c>
      <c r="G14" s="1059">
        <f>C14*0.2576</f>
        <v>694494.23679999996</v>
      </c>
      <c r="H14" s="1059">
        <v>30732.883804338999</v>
      </c>
      <c r="I14" s="1059">
        <v>26208</v>
      </c>
      <c r="J14" s="1059">
        <v>11445.954606347999</v>
      </c>
      <c r="K14" s="1059">
        <v>30171</v>
      </c>
      <c r="L14" s="1059">
        <v>237493.23921122099</v>
      </c>
      <c r="M14" s="1093">
        <v>302917</v>
      </c>
    </row>
    <row r="15" spans="1:13" ht="18" customHeight="1">
      <c r="A15" s="808" t="s">
        <v>459</v>
      </c>
      <c r="B15" s="1059">
        <v>24989.29</v>
      </c>
      <c r="C15" s="1059">
        <v>28389</v>
      </c>
      <c r="D15" s="1059">
        <f>B15*0.4322</f>
        <v>10800.371138</v>
      </c>
      <c r="E15" s="1059">
        <f>C15*0.4543</f>
        <v>12897.1227</v>
      </c>
      <c r="F15" s="1059">
        <f>B15*0.5678</f>
        <v>14188.918862</v>
      </c>
      <c r="G15" s="1059">
        <f>C15*0.5457</f>
        <v>15491.877299999998</v>
      </c>
      <c r="H15" s="1059">
        <v>1932.4778555820001</v>
      </c>
      <c r="I15" s="1059">
        <v>1360</v>
      </c>
      <c r="J15" s="1059">
        <v>2726.0318729539999</v>
      </c>
      <c r="K15" s="1059">
        <v>3186</v>
      </c>
      <c r="L15" s="1059">
        <v>14682.472680078999</v>
      </c>
      <c r="M15" s="1094">
        <v>17995</v>
      </c>
    </row>
    <row r="16" spans="1:13" ht="18" customHeight="1">
      <c r="A16" s="808" t="s">
        <v>2052</v>
      </c>
      <c r="B16" s="1059">
        <v>480571.98300000001</v>
      </c>
      <c r="C16" s="1059">
        <v>628528</v>
      </c>
      <c r="D16" s="1059">
        <f>B16*0.6745</f>
        <v>324145.80253350001</v>
      </c>
      <c r="E16" s="1059">
        <f>C16*0.7054</f>
        <v>443363.65120000002</v>
      </c>
      <c r="F16" s="1059">
        <f>B16*0.3255</f>
        <v>156426.18046649999</v>
      </c>
      <c r="G16" s="1059">
        <f>C16*0.2946</f>
        <v>185164.34879999998</v>
      </c>
      <c r="H16" s="1059">
        <v>40338.293492768003</v>
      </c>
      <c r="I16" s="1059">
        <v>186453</v>
      </c>
      <c r="J16" s="1059">
        <v>45217.157711710999</v>
      </c>
      <c r="K16" s="1059">
        <v>45532</v>
      </c>
      <c r="L16" s="1059">
        <v>465741.65063856001</v>
      </c>
      <c r="M16" s="1094">
        <v>605134</v>
      </c>
    </row>
    <row r="17" spans="1:13" ht="18" customHeight="1">
      <c r="A17" s="808" t="s">
        <v>312</v>
      </c>
      <c r="B17" s="1059">
        <v>616119.48400000005</v>
      </c>
      <c r="C17" s="1059">
        <v>659960</v>
      </c>
      <c r="D17" s="1059">
        <v>0</v>
      </c>
      <c r="E17" s="1059">
        <v>0</v>
      </c>
      <c r="F17" s="1059">
        <f>B17</f>
        <v>616119.48400000005</v>
      </c>
      <c r="G17" s="1059">
        <f>C17</f>
        <v>659960</v>
      </c>
      <c r="H17" s="1059">
        <v>199721.616243934</v>
      </c>
      <c r="I17" s="1059">
        <v>236677</v>
      </c>
      <c r="J17" s="1059">
        <v>88474.454584420004</v>
      </c>
      <c r="K17" s="1059">
        <v>139031</v>
      </c>
      <c r="L17" s="1090">
        <v>543794</v>
      </c>
      <c r="M17" s="1095">
        <v>560887</v>
      </c>
    </row>
    <row r="18" spans="1:13" ht="18" customHeight="1">
      <c r="A18" s="163" t="s">
        <v>175</v>
      </c>
      <c r="B18" s="1060">
        <f t="shared" ref="B18:L18" si="0">SUM(B14:B17)</f>
        <v>3976478.5480000004</v>
      </c>
      <c r="C18" s="1060">
        <f>SUM(C14:C17)</f>
        <v>4012895</v>
      </c>
      <c r="D18" s="1060">
        <f t="shared" si="0"/>
        <v>2485465.3496317999</v>
      </c>
      <c r="E18" s="1060">
        <f>SUM(E14:E17)</f>
        <v>2457784.5370999998</v>
      </c>
      <c r="F18" s="1060">
        <f t="shared" si="0"/>
        <v>1491013.1983682001</v>
      </c>
      <c r="G18" s="1060">
        <f>SUM(G14:G17)</f>
        <v>1555110.4628999999</v>
      </c>
      <c r="H18" s="1060">
        <f t="shared" si="0"/>
        <v>272725.27139662299</v>
      </c>
      <c r="I18" s="1060">
        <f>SUM(I14:I17)</f>
        <v>450698</v>
      </c>
      <c r="J18" s="1060">
        <f t="shared" si="0"/>
        <v>147863.598775433</v>
      </c>
      <c r="K18" s="1060">
        <f>SUM(K14:K17)</f>
        <v>217920</v>
      </c>
      <c r="L18" s="1060">
        <f t="shared" si="0"/>
        <v>1261711.3625298599</v>
      </c>
      <c r="M18" s="1060">
        <f>SUM(M14:M17)</f>
        <v>1486933</v>
      </c>
    </row>
    <row r="19" spans="1:13" ht="17.25" customHeight="1">
      <c r="D19" s="74"/>
      <c r="K19" s="1466"/>
      <c r="L19" s="1466"/>
    </row>
    <row r="20" spans="1:13">
      <c r="D20" s="75"/>
    </row>
    <row r="21" spans="1:13">
      <c r="E21" s="74"/>
      <c r="F21" s="894"/>
      <c r="H21" s="74"/>
    </row>
    <row r="22" spans="1:13">
      <c r="C22" s="74"/>
      <c r="D22" s="1089"/>
      <c r="E22" s="74"/>
      <c r="F22" s="74"/>
      <c r="G22" s="74"/>
      <c r="H22" s="74"/>
      <c r="I22" s="511"/>
    </row>
    <row r="23" spans="1:13">
      <c r="C23" s="74"/>
      <c r="D23" s="1089"/>
      <c r="F23" s="74"/>
      <c r="G23" s="74"/>
      <c r="H23" s="74"/>
      <c r="I23" s="511"/>
    </row>
    <row r="24" spans="1:13">
      <c r="D24" s="1089"/>
      <c r="E24" s="895"/>
      <c r="F24" s="74"/>
      <c r="G24" s="74"/>
      <c r="H24" s="74"/>
      <c r="I24" s="511"/>
    </row>
    <row r="25" spans="1:13">
      <c r="D25" s="1089"/>
      <c r="F25" s="74"/>
      <c r="G25" s="74"/>
      <c r="H25" s="74"/>
      <c r="I25" s="511"/>
    </row>
    <row r="26" spans="1:13">
      <c r="D26" s="1089"/>
      <c r="F26" s="74"/>
      <c r="G26" s="74"/>
      <c r="H26" s="74"/>
    </row>
    <row r="27" spans="1:13">
      <c r="F27" s="74"/>
      <c r="G27" s="74"/>
      <c r="H27" s="74"/>
    </row>
    <row r="28" spans="1:13">
      <c r="F28" s="74"/>
      <c r="G28" s="74"/>
      <c r="H28" s="74"/>
    </row>
    <row r="29" spans="1:13">
      <c r="F29" s="74"/>
      <c r="H29" s="74"/>
    </row>
    <row r="30" spans="1:13">
      <c r="H30" s="74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N43"/>
  <sheetViews>
    <sheetView rightToLeft="1" zoomScaleNormal="100" workbookViewId="0">
      <selection activeCell="G38" sqref="G38"/>
    </sheetView>
  </sheetViews>
  <sheetFormatPr defaultColWidth="9.125" defaultRowHeight="14.25"/>
  <cols>
    <col min="1" max="1" width="13.25" style="81" customWidth="1"/>
    <col min="2" max="2" width="25.625" style="81" bestFit="1" customWidth="1"/>
    <col min="3" max="7" width="8.25" style="81" customWidth="1"/>
    <col min="8" max="32" width="7.625" style="81" customWidth="1"/>
    <col min="33" max="34" width="8" style="81" customWidth="1"/>
    <col min="35" max="16384" width="9.125" style="81"/>
  </cols>
  <sheetData>
    <row r="1" spans="1:40">
      <c r="A1" s="809"/>
      <c r="B1" s="534" t="s">
        <v>97</v>
      </c>
      <c r="C1" s="168" t="s">
        <v>1</v>
      </c>
      <c r="D1" s="168" t="s">
        <v>2</v>
      </c>
      <c r="E1" s="168" t="s">
        <v>3</v>
      </c>
      <c r="F1" s="168" t="s">
        <v>4</v>
      </c>
      <c r="G1" s="168" t="s">
        <v>5</v>
      </c>
      <c r="H1" s="168" t="s">
        <v>6</v>
      </c>
      <c r="I1" s="168" t="s">
        <v>7</v>
      </c>
      <c r="J1" s="168" t="s">
        <v>8</v>
      </c>
      <c r="K1" s="168" t="s">
        <v>9</v>
      </c>
      <c r="L1" s="168" t="s">
        <v>10</v>
      </c>
      <c r="M1" s="168" t="s">
        <v>11</v>
      </c>
      <c r="N1" s="168" t="s">
        <v>12</v>
      </c>
      <c r="O1" s="168" t="s">
        <v>327</v>
      </c>
      <c r="P1" s="168" t="s">
        <v>1413</v>
      </c>
      <c r="Q1" s="168" t="s">
        <v>1407</v>
      </c>
      <c r="R1" s="168" t="s">
        <v>1436</v>
      </c>
      <c r="S1" s="168" t="s">
        <v>1480</v>
      </c>
      <c r="T1" s="168" t="s">
        <v>1536</v>
      </c>
      <c r="U1" s="168" t="s">
        <v>1566</v>
      </c>
      <c r="V1" s="168" t="s">
        <v>1343</v>
      </c>
      <c r="W1" s="168" t="s">
        <v>1642</v>
      </c>
      <c r="X1" s="168" t="s">
        <v>1750</v>
      </c>
      <c r="Y1" s="168" t="s">
        <v>1345</v>
      </c>
      <c r="Z1" s="168" t="s">
        <v>1841</v>
      </c>
      <c r="AA1" s="168" t="s">
        <v>1864</v>
      </c>
      <c r="AB1" s="168" t="s">
        <v>1951</v>
      </c>
      <c r="AC1" s="168" t="s">
        <v>2059</v>
      </c>
      <c r="AD1" s="168" t="s">
        <v>2124</v>
      </c>
      <c r="AE1" s="168" t="s">
        <v>2165</v>
      </c>
      <c r="AF1" s="168" t="s">
        <v>2242</v>
      </c>
      <c r="AG1" s="168" t="s">
        <v>2291</v>
      </c>
      <c r="AH1" s="168" t="s">
        <v>2351</v>
      </c>
      <c r="AI1" s="168" t="s">
        <v>2406</v>
      </c>
      <c r="AJ1" s="168" t="s">
        <v>2456</v>
      </c>
      <c r="AK1" s="168" t="s">
        <v>2567</v>
      </c>
      <c r="AL1" s="168" t="s">
        <v>1341</v>
      </c>
      <c r="AM1" s="168" t="s">
        <v>2894</v>
      </c>
      <c r="AN1" s="168" t="s">
        <v>3051</v>
      </c>
    </row>
    <row r="2" spans="1:40">
      <c r="A2" s="535" t="s">
        <v>17</v>
      </c>
      <c r="B2" s="535" t="s">
        <v>1131</v>
      </c>
      <c r="C2" s="90">
        <v>10537.3675</v>
      </c>
      <c r="D2" s="90">
        <v>10561.619000000001</v>
      </c>
      <c r="E2" s="90">
        <v>11061.985500000001</v>
      </c>
      <c r="F2" s="90">
        <v>11327.77</v>
      </c>
      <c r="G2" s="90">
        <v>11589.93</v>
      </c>
      <c r="H2" s="90">
        <v>12102.338064566</v>
      </c>
      <c r="I2" s="90">
        <v>12286.805573525</v>
      </c>
      <c r="J2" s="90">
        <v>14381.3305</v>
      </c>
      <c r="K2" s="90">
        <v>14867.688196617</v>
      </c>
      <c r="L2" s="90">
        <v>16144.527924439</v>
      </c>
      <c r="M2" s="90">
        <v>18971.411882717999</v>
      </c>
      <c r="N2" s="90">
        <v>20064.069827772</v>
      </c>
      <c r="O2" s="90">
        <v>22849.171023407998</v>
      </c>
      <c r="P2" s="90">
        <v>25628.481857085</v>
      </c>
      <c r="Q2" s="90">
        <v>27668.037866638999</v>
      </c>
      <c r="R2" s="90">
        <v>30851.100111221</v>
      </c>
      <c r="S2" s="90">
        <v>37965.519891525997</v>
      </c>
      <c r="T2" s="90">
        <v>39741.287591394997</v>
      </c>
      <c r="U2" s="90">
        <v>47328.916119914997</v>
      </c>
      <c r="V2" s="90">
        <v>60509.168065108002</v>
      </c>
      <c r="W2" s="90">
        <v>67222.291572639995</v>
      </c>
      <c r="X2" s="90">
        <v>82767.101478099998</v>
      </c>
      <c r="Y2" s="90">
        <v>87196.053360125996</v>
      </c>
      <c r="Z2" s="90">
        <v>87764.871077025993</v>
      </c>
      <c r="AA2" s="90">
        <v>109228.490464628</v>
      </c>
      <c r="AB2" s="90">
        <v>111972.00251975701</v>
      </c>
      <c r="AC2" s="90">
        <v>131318.46206197</v>
      </c>
      <c r="AD2" s="90">
        <v>159019.96465946999</v>
      </c>
      <c r="AE2" s="90">
        <v>186800.96604987999</v>
      </c>
      <c r="AF2" s="90">
        <v>215833.56723618999</v>
      </c>
      <c r="AG2" s="90">
        <v>365861.01728465001</v>
      </c>
      <c r="AH2" s="90">
        <v>377834.4958418</v>
      </c>
      <c r="AI2" s="90">
        <v>364198.42339321802</v>
      </c>
      <c r="AJ2" s="90">
        <v>482272.74137167202</v>
      </c>
      <c r="AK2" s="90">
        <v>403523.29307721299</v>
      </c>
      <c r="AL2" s="90">
        <v>511279.35495670902</v>
      </c>
      <c r="AM2" s="90">
        <v>527473.01785657799</v>
      </c>
      <c r="AN2" s="90">
        <v>522128.91707439302</v>
      </c>
    </row>
    <row r="3" spans="1:40">
      <c r="A3" s="535" t="s">
        <v>18</v>
      </c>
      <c r="B3" s="535" t="s">
        <v>145</v>
      </c>
      <c r="C3" s="90">
        <v>12877.023514991</v>
      </c>
      <c r="D3" s="90">
        <v>13017.661047084999</v>
      </c>
      <c r="E3" s="90">
        <v>11682.696176531999</v>
      </c>
      <c r="F3" s="90">
        <v>12048.848581265</v>
      </c>
      <c r="G3" s="90">
        <v>12228.958253991001</v>
      </c>
      <c r="H3" s="90">
        <v>12934.81123607</v>
      </c>
      <c r="I3" s="90">
        <v>13118.592672796</v>
      </c>
      <c r="J3" s="90">
        <v>15836.517060183</v>
      </c>
      <c r="K3" s="90">
        <v>16262.804577305</v>
      </c>
      <c r="L3" s="90">
        <v>16212.248982248</v>
      </c>
      <c r="M3" s="90">
        <v>15416.052952681001</v>
      </c>
      <c r="N3" s="90">
        <v>15121.036291879</v>
      </c>
      <c r="O3" s="90">
        <v>16144.625338382</v>
      </c>
      <c r="P3" s="90">
        <v>17410.544226647999</v>
      </c>
      <c r="Q3" s="90">
        <v>19198.079929104999</v>
      </c>
      <c r="R3" s="90">
        <v>20344.025225786001</v>
      </c>
      <c r="S3" s="90">
        <v>21940.252995835999</v>
      </c>
      <c r="T3" s="90">
        <v>23809.137866898</v>
      </c>
      <c r="U3" s="90">
        <v>26224.142884180001</v>
      </c>
      <c r="V3" s="90">
        <v>31658.957177378001</v>
      </c>
      <c r="W3" s="90">
        <v>34418.818034515003</v>
      </c>
      <c r="X3" s="90">
        <v>35720.263879216996</v>
      </c>
      <c r="Y3" s="90">
        <v>37471.842829950001</v>
      </c>
      <c r="Z3" s="90">
        <v>39314.969650052997</v>
      </c>
      <c r="AA3" s="90">
        <v>46509.306618000999</v>
      </c>
      <c r="AB3" s="90">
        <v>59918.980918018002</v>
      </c>
      <c r="AC3" s="90">
        <v>91789.077654695997</v>
      </c>
      <c r="AD3" s="90">
        <v>304655.79975640302</v>
      </c>
      <c r="AE3" s="90">
        <v>138814.378452637</v>
      </c>
      <c r="AF3" s="90">
        <v>155653.59134442499</v>
      </c>
      <c r="AG3" s="90">
        <v>171187.32056896001</v>
      </c>
      <c r="AH3" s="90">
        <v>172080.061247253</v>
      </c>
      <c r="AI3" s="90">
        <v>169202.00955666401</v>
      </c>
      <c r="AJ3" s="90">
        <v>168847.36987301201</v>
      </c>
      <c r="AK3" s="90">
        <v>166587.23123307899</v>
      </c>
      <c r="AL3" s="90">
        <v>177522.13303534899</v>
      </c>
      <c r="AM3" s="90">
        <v>187082.68549459701</v>
      </c>
      <c r="AN3" s="90">
        <v>187960.321052368</v>
      </c>
    </row>
    <row r="4" spans="1:40">
      <c r="A4" s="535" t="s">
        <v>168</v>
      </c>
      <c r="B4" s="535" t="s">
        <v>1132</v>
      </c>
      <c r="C4" s="90">
        <v>3381.7429999999999</v>
      </c>
      <c r="D4" s="90">
        <v>3712.3519999999999</v>
      </c>
      <c r="E4" s="90">
        <v>3992.6190000000001</v>
      </c>
      <c r="F4" s="90">
        <v>5859.5230000000001</v>
      </c>
      <c r="G4" s="90">
        <v>6993.8270000000002</v>
      </c>
      <c r="H4" s="90">
        <v>8180.4459999999999</v>
      </c>
      <c r="I4" s="90">
        <v>9794.0139999999992</v>
      </c>
      <c r="J4" s="90">
        <v>8913.8629999999994</v>
      </c>
      <c r="K4" s="90">
        <v>8679.1319999999996</v>
      </c>
      <c r="L4" s="90">
        <v>7384.1959999999999</v>
      </c>
      <c r="M4" s="90">
        <v>8542.5920000000006</v>
      </c>
      <c r="N4" s="90">
        <v>9747.5110000000004</v>
      </c>
      <c r="O4" s="90">
        <v>9726.0120000000006</v>
      </c>
      <c r="P4" s="90">
        <v>10260.710999999999</v>
      </c>
      <c r="Q4" s="90">
        <v>9817.9500000000007</v>
      </c>
      <c r="R4" s="90">
        <v>9566.6170000000002</v>
      </c>
      <c r="S4" s="90">
        <v>8842.4549999999999</v>
      </c>
      <c r="T4" s="90">
        <v>8460.3369999999995</v>
      </c>
      <c r="U4" s="90">
        <v>8231.5040000000008</v>
      </c>
      <c r="V4" s="90">
        <v>8029.8059999999996</v>
      </c>
      <c r="W4" s="90">
        <v>8602.3649999999998</v>
      </c>
      <c r="X4" s="90">
        <v>9276.384</v>
      </c>
      <c r="Y4" s="90">
        <v>10306.391</v>
      </c>
      <c r="Z4" s="90">
        <v>11370.894</v>
      </c>
      <c r="AA4" s="90">
        <v>13451.120999999999</v>
      </c>
      <c r="AB4" s="90">
        <v>13311.484</v>
      </c>
      <c r="AC4" s="90">
        <v>17191.600999999999</v>
      </c>
      <c r="AD4" s="90">
        <v>17419.986000000001</v>
      </c>
      <c r="AE4" s="90">
        <v>22218.732981375</v>
      </c>
      <c r="AF4" s="90">
        <v>23615.905418654998</v>
      </c>
      <c r="AG4" s="90">
        <v>26962.305746095</v>
      </c>
      <c r="AH4" s="90">
        <v>23254.708193046001</v>
      </c>
      <c r="AI4" s="90">
        <v>20712.274818770002</v>
      </c>
      <c r="AJ4" s="90">
        <v>20097.058438022999</v>
      </c>
      <c r="AK4" s="90">
        <v>19114.979800206998</v>
      </c>
      <c r="AL4" s="90">
        <v>21318.369184179999</v>
      </c>
      <c r="AM4" s="90">
        <v>18758.533982031</v>
      </c>
      <c r="AN4" s="90">
        <v>17009.228432674001</v>
      </c>
    </row>
    <row r="5" spans="1:40">
      <c r="A5" s="535" t="s">
        <v>169</v>
      </c>
      <c r="B5" s="535" t="s">
        <v>1133</v>
      </c>
      <c r="C5" s="90">
        <v>31698.700861099998</v>
      </c>
      <c r="D5" s="90">
        <v>32449.67915</v>
      </c>
      <c r="E5" s="90">
        <v>32903.9746581</v>
      </c>
      <c r="F5" s="90">
        <v>33469.526209000003</v>
      </c>
      <c r="G5" s="90">
        <v>33719.852305300003</v>
      </c>
      <c r="H5" s="90">
        <v>34053.620433700002</v>
      </c>
      <c r="I5" s="90">
        <v>34628.443321500003</v>
      </c>
      <c r="J5" s="90">
        <v>35741.0037495</v>
      </c>
      <c r="K5" s="90">
        <v>36427.0826801</v>
      </c>
      <c r="L5" s="90">
        <v>36427.0826801</v>
      </c>
      <c r="M5" s="90">
        <v>37187.332305900003</v>
      </c>
      <c r="N5" s="90">
        <v>38040.295300700003</v>
      </c>
      <c r="O5" s="90">
        <v>38763.459578900001</v>
      </c>
      <c r="P5" s="90">
        <v>38763.459578900001</v>
      </c>
      <c r="Q5" s="90">
        <v>39764.763964099999</v>
      </c>
      <c r="R5" s="90">
        <v>40682.626317200004</v>
      </c>
      <c r="S5" s="90">
        <v>40682.626317200004</v>
      </c>
      <c r="T5" s="90">
        <v>41878.6287773</v>
      </c>
      <c r="U5" s="90">
        <v>42527.622360300003</v>
      </c>
      <c r="V5" s="90">
        <v>44789.828563900002</v>
      </c>
      <c r="W5" s="90">
        <v>45373.922788600001</v>
      </c>
      <c r="X5" s="90">
        <v>45373.922788600001</v>
      </c>
      <c r="Y5" s="90">
        <v>46616.2819332</v>
      </c>
      <c r="Z5" s="90">
        <v>46616.2819332</v>
      </c>
      <c r="AA5" s="90">
        <v>46616.2819332</v>
      </c>
      <c r="AB5" s="90">
        <v>48183.137869300001</v>
      </c>
      <c r="AC5" s="90">
        <v>50083.7619338</v>
      </c>
      <c r="AD5" s="90">
        <v>50083.7619338</v>
      </c>
      <c r="AE5" s="90">
        <v>51613.532522300004</v>
      </c>
      <c r="AF5" s="90">
        <v>52290.340115999999</v>
      </c>
      <c r="AG5" s="90">
        <v>55628.021399999998</v>
      </c>
      <c r="AH5" s="90">
        <v>53949.909421099997</v>
      </c>
      <c r="AI5" s="90">
        <v>55349.881292999999</v>
      </c>
      <c r="AJ5" s="90">
        <v>56008.146212899999</v>
      </c>
      <c r="AK5" s="90">
        <v>56008.146212899999</v>
      </c>
      <c r="AL5" s="90">
        <v>56796.209849400002</v>
      </c>
      <c r="AM5" s="90">
        <v>59197.4861065</v>
      </c>
      <c r="AN5" s="90">
        <v>59197.4861065</v>
      </c>
    </row>
    <row r="6" spans="1:40">
      <c r="A6" s="809"/>
      <c r="B6" s="810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  <c r="AI6" s="60">
        <v>609462.58906165196</v>
      </c>
      <c r="AJ6" s="60">
        <v>727225.315895607</v>
      </c>
      <c r="AK6" s="60">
        <v>645233.65032339888</v>
      </c>
      <c r="AL6" s="60">
        <v>766916.06702563807</v>
      </c>
      <c r="AM6" s="60">
        <v>792511.72343970602</v>
      </c>
      <c r="AN6" s="60">
        <v>786295.95266593504</v>
      </c>
    </row>
    <row r="7" spans="1:40">
      <c r="A7" s="809"/>
      <c r="B7" s="809"/>
    </row>
    <row r="8" spans="1:40">
      <c r="A8" s="809"/>
      <c r="B8" s="534" t="s">
        <v>97</v>
      </c>
      <c r="C8" s="168" t="s">
        <v>1951</v>
      </c>
      <c r="D8" s="168" t="s">
        <v>2059</v>
      </c>
      <c r="E8" s="168" t="s">
        <v>2124</v>
      </c>
      <c r="F8" s="168" t="s">
        <v>2165</v>
      </c>
      <c r="G8" s="168" t="s">
        <v>2242</v>
      </c>
      <c r="H8" s="168" t="s">
        <v>2291</v>
      </c>
      <c r="I8" s="168" t="s">
        <v>2351</v>
      </c>
      <c r="J8" s="168" t="s">
        <v>2406</v>
      </c>
      <c r="K8" s="168" t="s">
        <v>2456</v>
      </c>
      <c r="L8" s="168" t="s">
        <v>2567</v>
      </c>
      <c r="M8" s="168" t="s">
        <v>1341</v>
      </c>
      <c r="N8" s="168" t="s">
        <v>2894</v>
      </c>
      <c r="O8" s="168" t="s">
        <v>3051</v>
      </c>
      <c r="AB8" s="83"/>
      <c r="AC8" s="83"/>
      <c r="AD8" s="83"/>
      <c r="AE8" s="83"/>
      <c r="AF8" s="83"/>
    </row>
    <row r="9" spans="1:40">
      <c r="A9" s="535" t="s">
        <v>17</v>
      </c>
      <c r="B9" s="535" t="s">
        <v>1131</v>
      </c>
      <c r="C9" s="90">
        <v>111972.00251975701</v>
      </c>
      <c r="D9" s="90">
        <v>131318.46206197</v>
      </c>
      <c r="E9" s="90">
        <v>159019.96465946999</v>
      </c>
      <c r="F9" s="90">
        <v>186800.96604987999</v>
      </c>
      <c r="G9" s="90">
        <v>215833.56723618999</v>
      </c>
      <c r="H9" s="90">
        <v>365861.01728465001</v>
      </c>
      <c r="I9" s="90">
        <v>377834.4958418</v>
      </c>
      <c r="J9" s="90">
        <v>364198.42339321802</v>
      </c>
      <c r="K9" s="90">
        <v>482272.74137167202</v>
      </c>
      <c r="L9" s="90">
        <v>403523.29307721299</v>
      </c>
      <c r="M9" s="90">
        <v>511279.35495670902</v>
      </c>
      <c r="N9" s="90">
        <v>527473.01785657799</v>
      </c>
      <c r="O9" s="90">
        <v>522128.91707439302</v>
      </c>
    </row>
    <row r="10" spans="1:40">
      <c r="A10" s="535" t="s">
        <v>18</v>
      </c>
      <c r="B10" s="535" t="s">
        <v>145</v>
      </c>
      <c r="C10" s="90">
        <v>59918.980918018002</v>
      </c>
      <c r="D10" s="90">
        <v>91789.077654695997</v>
      </c>
      <c r="E10" s="90">
        <v>304655.79975640302</v>
      </c>
      <c r="F10" s="90">
        <v>138814.378452637</v>
      </c>
      <c r="G10" s="90">
        <v>155653.59134442499</v>
      </c>
      <c r="H10" s="90">
        <v>171187.32056896001</v>
      </c>
      <c r="I10" s="90">
        <v>172080.061247253</v>
      </c>
      <c r="J10" s="90">
        <v>169202.00955666401</v>
      </c>
      <c r="K10" s="90">
        <v>168847.36987301201</v>
      </c>
      <c r="L10" s="90">
        <v>166587.23123307899</v>
      </c>
      <c r="M10" s="90">
        <v>177522.13303534899</v>
      </c>
      <c r="N10" s="90">
        <v>187082.68549459701</v>
      </c>
      <c r="O10" s="90">
        <v>187960.321052368</v>
      </c>
    </row>
    <row r="11" spans="1:40">
      <c r="A11" s="535" t="s">
        <v>168</v>
      </c>
      <c r="B11" s="535" t="s">
        <v>1132</v>
      </c>
      <c r="C11" s="90">
        <v>13311.484</v>
      </c>
      <c r="D11" s="90">
        <v>17191.600999999999</v>
      </c>
      <c r="E11" s="90">
        <v>17419.986000000001</v>
      </c>
      <c r="F11" s="90">
        <v>22218.732981375</v>
      </c>
      <c r="G11" s="90">
        <v>23615.905418654998</v>
      </c>
      <c r="H11" s="90">
        <v>26962.305746095</v>
      </c>
      <c r="I11" s="90">
        <v>23254.708193046001</v>
      </c>
      <c r="J11" s="90">
        <v>20712.274818770002</v>
      </c>
      <c r="K11" s="90">
        <v>20097.058438022999</v>
      </c>
      <c r="L11" s="90">
        <v>19114.979800206998</v>
      </c>
      <c r="M11" s="90">
        <v>21318.369184179999</v>
      </c>
      <c r="N11" s="90">
        <v>18758.533982031</v>
      </c>
      <c r="O11" s="90">
        <v>17009.228432674001</v>
      </c>
    </row>
    <row r="12" spans="1:40">
      <c r="A12" s="535" t="s">
        <v>169</v>
      </c>
      <c r="B12" s="535" t="s">
        <v>1133</v>
      </c>
      <c r="C12" s="90">
        <v>48183.137869300001</v>
      </c>
      <c r="D12" s="90">
        <v>50083.7619338</v>
      </c>
      <c r="E12" s="90">
        <v>50083.7619338</v>
      </c>
      <c r="F12" s="90">
        <v>51613.532522300004</v>
      </c>
      <c r="G12" s="90">
        <v>52290.340115999999</v>
      </c>
      <c r="H12" s="90">
        <v>55628.021399999998</v>
      </c>
      <c r="I12" s="90">
        <v>53949.909421099997</v>
      </c>
      <c r="J12" s="90">
        <v>55349.881292999999</v>
      </c>
      <c r="K12" s="90">
        <v>56008.146212899999</v>
      </c>
      <c r="L12" s="90">
        <v>56008.146212899999</v>
      </c>
      <c r="M12" s="90">
        <v>56796.209849400002</v>
      </c>
      <c r="N12" s="90">
        <v>59197.4861065</v>
      </c>
      <c r="O12" s="90">
        <v>59197.4861065</v>
      </c>
    </row>
    <row r="13" spans="1:40">
      <c r="B13" s="810" t="s">
        <v>48</v>
      </c>
      <c r="C13" s="60">
        <v>233385.60530707499</v>
      </c>
      <c r="D13" s="60">
        <v>290382.90265046596</v>
      </c>
      <c r="E13" s="60">
        <v>531179.51234967296</v>
      </c>
      <c r="F13" s="60">
        <v>399447.61000619206</v>
      </c>
      <c r="G13" s="60">
        <v>447393.40411526995</v>
      </c>
      <c r="H13" s="60">
        <v>619638.66499970504</v>
      </c>
      <c r="I13" s="60">
        <v>627119.17470319907</v>
      </c>
      <c r="J13" s="60">
        <v>609462.58906165196</v>
      </c>
      <c r="K13" s="60">
        <v>727225.315895607</v>
      </c>
      <c r="L13" s="60">
        <v>645233.65032339888</v>
      </c>
      <c r="M13" s="60">
        <v>766916.06702563807</v>
      </c>
      <c r="N13" s="60">
        <v>792511.72343970602</v>
      </c>
      <c r="O13" s="60">
        <v>786295.95266593504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" thickBot="1"/>
    <row r="37" spans="1:7" ht="19.5" thickBot="1">
      <c r="A37" s="1470" t="s">
        <v>19</v>
      </c>
      <c r="B37" s="1470" t="s">
        <v>1655</v>
      </c>
      <c r="C37" s="515"/>
      <c r="D37" s="515" t="s">
        <v>100</v>
      </c>
      <c r="E37" s="515"/>
      <c r="F37" s="515" t="s">
        <v>229</v>
      </c>
      <c r="G37" s="515"/>
    </row>
    <row r="38" spans="1:7" ht="38.25" thickBot="1">
      <c r="A38" s="1471"/>
      <c r="B38" s="1471"/>
      <c r="C38" s="1010" t="s">
        <v>3052</v>
      </c>
      <c r="D38" s="1010" t="s">
        <v>2895</v>
      </c>
      <c r="E38" s="1011" t="s">
        <v>2895</v>
      </c>
      <c r="F38" s="524" t="s">
        <v>2044</v>
      </c>
      <c r="G38" s="515" t="s">
        <v>3098</v>
      </c>
    </row>
    <row r="39" spans="1:7" ht="20.25">
      <c r="A39" s="521" t="s">
        <v>17</v>
      </c>
      <c r="B39" s="518" t="s">
        <v>1131</v>
      </c>
      <c r="C39" s="274">
        <v>522128.91707439302</v>
      </c>
      <c r="D39" s="274">
        <v>527473.01785657799</v>
      </c>
      <c r="E39" s="462">
        <v>527473.01785657799</v>
      </c>
      <c r="F39" s="272">
        <v>-1.0131514980427081E-2</v>
      </c>
      <c r="G39" s="271">
        <v>-1.0131514980427081E-2</v>
      </c>
    </row>
    <row r="40" spans="1:7" ht="20.25">
      <c r="A40" s="521" t="s">
        <v>18</v>
      </c>
      <c r="B40" s="518" t="s">
        <v>145</v>
      </c>
      <c r="C40" s="274">
        <v>187960.321052368</v>
      </c>
      <c r="D40" s="274">
        <v>187082.68549459701</v>
      </c>
      <c r="E40" s="462">
        <v>187082.68549459701</v>
      </c>
      <c r="F40" s="272">
        <v>4.6911639922784243E-3</v>
      </c>
      <c r="G40" s="271">
        <v>4.6911639922784243E-3</v>
      </c>
    </row>
    <row r="41" spans="1:7" ht="20.25">
      <c r="A41" s="521" t="s">
        <v>169</v>
      </c>
      <c r="B41" s="518" t="s">
        <v>1133</v>
      </c>
      <c r="C41" s="274">
        <v>59197.4861065</v>
      </c>
      <c r="D41" s="274">
        <v>59197.4861065</v>
      </c>
      <c r="E41" s="462">
        <v>59197.4861065</v>
      </c>
      <c r="F41" s="272">
        <v>0</v>
      </c>
      <c r="G41" s="271">
        <v>0</v>
      </c>
    </row>
    <row r="42" spans="1:7" ht="21" thickBot="1">
      <c r="A42" s="522" t="s">
        <v>168</v>
      </c>
      <c r="B42" s="519" t="s">
        <v>1132</v>
      </c>
      <c r="C42" s="488">
        <v>17009.228432674001</v>
      </c>
      <c r="D42" s="488">
        <v>18758.533982031</v>
      </c>
      <c r="E42" s="462">
        <v>18758.533982031</v>
      </c>
      <c r="F42" s="272">
        <v>-9.3253851875241267E-2</v>
      </c>
      <c r="G42" s="811">
        <v>-9.3253851875241267E-2</v>
      </c>
    </row>
    <row r="43" spans="1:7" ht="21" thickBot="1">
      <c r="A43" s="1472" t="s">
        <v>113</v>
      </c>
      <c r="B43" s="1472"/>
      <c r="C43" s="1128">
        <v>786295.95266593504</v>
      </c>
      <c r="D43" s="724">
        <v>792511.72343970602</v>
      </c>
      <c r="E43" s="1129">
        <v>792511.72343970602</v>
      </c>
      <c r="F43" s="1130">
        <v>-7.8431278553116046E-3</v>
      </c>
      <c r="G43" s="1131">
        <v>-7.8431278553116046E-3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N133"/>
  <sheetViews>
    <sheetView rightToLeft="1" zoomScaleNormal="100" workbookViewId="0">
      <selection activeCell="D89" sqref="D89:I94"/>
    </sheetView>
  </sheetViews>
  <sheetFormatPr defaultColWidth="9.125" defaultRowHeight="15"/>
  <cols>
    <col min="1" max="1" width="9.125" style="27"/>
    <col min="2" max="2" width="9.125" style="2"/>
    <col min="3" max="3" width="19" style="2" customWidth="1"/>
    <col min="4" max="16" width="9" style="2" customWidth="1"/>
    <col min="17" max="18" width="9" style="76" customWidth="1"/>
    <col min="19" max="39" width="9" style="2" customWidth="1"/>
    <col min="40" max="16384" width="9.125" style="2"/>
  </cols>
  <sheetData>
    <row r="1" spans="1:40" thickBot="1">
      <c r="A1" s="2"/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1406</v>
      </c>
      <c r="R1" s="812" t="s">
        <v>1437</v>
      </c>
      <c r="S1" s="812" t="s">
        <v>1481</v>
      </c>
      <c r="T1" s="812" t="s">
        <v>1537</v>
      </c>
      <c r="U1" s="812" t="s">
        <v>1567</v>
      </c>
      <c r="V1" s="812" t="s">
        <v>1615</v>
      </c>
      <c r="W1" s="812" t="s">
        <v>1643</v>
      </c>
      <c r="X1" s="812" t="s">
        <v>1751</v>
      </c>
      <c r="Y1" s="812" t="s">
        <v>1805</v>
      </c>
      <c r="Z1" s="812" t="s">
        <v>1842</v>
      </c>
      <c r="AA1" s="812" t="s">
        <v>1866</v>
      </c>
      <c r="AB1" s="812" t="s">
        <v>1952</v>
      </c>
      <c r="AC1" s="812" t="s">
        <v>2061</v>
      </c>
      <c r="AD1" s="812" t="s">
        <v>2126</v>
      </c>
      <c r="AE1" s="812" t="s">
        <v>2166</v>
      </c>
      <c r="AF1" s="812" t="s">
        <v>2243</v>
      </c>
      <c r="AG1" s="812" t="s">
        <v>2292</v>
      </c>
      <c r="AH1" s="812" t="s">
        <v>2352</v>
      </c>
      <c r="AI1" s="812" t="s">
        <v>2408</v>
      </c>
      <c r="AJ1" s="812" t="s">
        <v>2458</v>
      </c>
      <c r="AK1" s="812" t="s">
        <v>2569</v>
      </c>
      <c r="AL1" s="812" t="s">
        <v>2636</v>
      </c>
      <c r="AM1" s="812" t="s">
        <v>2896</v>
      </c>
      <c r="AN1" s="2" t="s">
        <v>3053</v>
      </c>
    </row>
    <row r="2" spans="1:40" ht="15" customHeight="1">
      <c r="A2" s="1483" t="s">
        <v>173</v>
      </c>
      <c r="B2" s="1486" t="s">
        <v>17</v>
      </c>
      <c r="C2" s="830" t="s">
        <v>33</v>
      </c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>
        <v>2</v>
      </c>
      <c r="AH2" s="470"/>
      <c r="AI2" s="470"/>
      <c r="AJ2" s="470"/>
      <c r="AK2" s="470"/>
      <c r="AL2" s="470">
        <v>3</v>
      </c>
      <c r="AM2" s="470"/>
    </row>
    <row r="3" spans="1:40" ht="15" customHeight="1">
      <c r="A3" s="1484"/>
      <c r="B3" s="1397"/>
      <c r="C3" s="725" t="s">
        <v>32</v>
      </c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>
        <v>500</v>
      </c>
      <c r="AH3" s="470"/>
      <c r="AI3" s="470"/>
      <c r="AJ3" s="470"/>
      <c r="AK3" s="470"/>
      <c r="AL3" s="470">
        <v>15</v>
      </c>
      <c r="AM3" s="470"/>
    </row>
    <row r="4" spans="1:40" ht="15" customHeight="1">
      <c r="A4" s="1484"/>
      <c r="B4" s="1397"/>
      <c r="C4" s="725" t="s">
        <v>31</v>
      </c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  <c r="AF4" s="470"/>
      <c r="AG4" s="470">
        <v>100.28149999999999</v>
      </c>
      <c r="AH4" s="470"/>
      <c r="AI4" s="470"/>
      <c r="AJ4" s="470"/>
      <c r="AK4" s="470"/>
      <c r="AL4" s="470">
        <v>0.15181500000000001</v>
      </c>
      <c r="AM4" s="470"/>
    </row>
    <row r="5" spans="1:40" ht="15" customHeight="1">
      <c r="A5" s="1484"/>
      <c r="B5" s="1398" t="s">
        <v>18</v>
      </c>
      <c r="C5" s="725" t="s">
        <v>33</v>
      </c>
      <c r="D5" s="470">
        <v>2</v>
      </c>
      <c r="E5" s="470">
        <v>3</v>
      </c>
      <c r="F5" s="470">
        <v>2</v>
      </c>
      <c r="G5" s="470">
        <v>3</v>
      </c>
      <c r="H5" s="470">
        <v>10</v>
      </c>
      <c r="I5" s="470">
        <v>4</v>
      </c>
      <c r="J5" s="470">
        <v>4</v>
      </c>
      <c r="K5" s="470">
        <v>10</v>
      </c>
      <c r="L5" s="470">
        <v>1</v>
      </c>
      <c r="M5" s="470">
        <v>8</v>
      </c>
      <c r="N5" s="470">
        <v>8</v>
      </c>
      <c r="O5" s="470">
        <v>6</v>
      </c>
      <c r="P5" s="470">
        <v>2</v>
      </c>
      <c r="Q5" s="470">
        <v>12</v>
      </c>
      <c r="R5" s="470">
        <v>9</v>
      </c>
      <c r="S5" s="470">
        <v>18</v>
      </c>
      <c r="T5" s="470">
        <v>8</v>
      </c>
      <c r="U5" s="470">
        <v>7</v>
      </c>
      <c r="V5" s="470">
        <v>11</v>
      </c>
      <c r="W5" s="470">
        <v>4</v>
      </c>
      <c r="X5" s="470">
        <v>5</v>
      </c>
      <c r="Y5" s="470">
        <v>14</v>
      </c>
      <c r="Z5" s="470">
        <v>20</v>
      </c>
      <c r="AA5" s="470">
        <v>26</v>
      </c>
      <c r="AB5" s="470">
        <v>20</v>
      </c>
      <c r="AC5" s="470">
        <v>25</v>
      </c>
      <c r="AD5" s="470">
        <v>25</v>
      </c>
      <c r="AE5" s="470">
        <v>45</v>
      </c>
      <c r="AF5" s="470">
        <v>42</v>
      </c>
      <c r="AG5" s="470">
        <v>20</v>
      </c>
      <c r="AH5" s="470">
        <v>19</v>
      </c>
      <c r="AI5" s="470">
        <v>30</v>
      </c>
      <c r="AJ5" s="470">
        <v>23</v>
      </c>
      <c r="AK5" s="470">
        <v>11</v>
      </c>
      <c r="AL5" s="470">
        <v>22</v>
      </c>
      <c r="AM5" s="470">
        <v>24</v>
      </c>
      <c r="AN5" s="2">
        <v>22</v>
      </c>
    </row>
    <row r="6" spans="1:40" ht="15" customHeight="1">
      <c r="A6" s="1484"/>
      <c r="B6" s="1398"/>
      <c r="C6" s="725" t="s">
        <v>32</v>
      </c>
      <c r="D6" s="470">
        <v>7500.06</v>
      </c>
      <c r="E6" s="470">
        <v>5708.6</v>
      </c>
      <c r="F6" s="470">
        <v>11038</v>
      </c>
      <c r="G6" s="470">
        <v>28247</v>
      </c>
      <c r="H6" s="470">
        <v>15419.22</v>
      </c>
      <c r="I6" s="470">
        <v>21455.21</v>
      </c>
      <c r="J6" s="470">
        <v>40510</v>
      </c>
      <c r="K6" s="470">
        <v>63870</v>
      </c>
      <c r="L6" s="470">
        <v>6500</v>
      </c>
      <c r="M6" s="470">
        <v>58733.98</v>
      </c>
      <c r="N6" s="470">
        <v>62944.972999999998</v>
      </c>
      <c r="O6" s="470">
        <v>29953</v>
      </c>
      <c r="P6" s="470">
        <v>14201.51</v>
      </c>
      <c r="Q6" s="470">
        <v>95959.62</v>
      </c>
      <c r="R6" s="470">
        <v>47317.3</v>
      </c>
      <c r="S6" s="470">
        <v>143357</v>
      </c>
      <c r="T6" s="470">
        <v>61255.946000000004</v>
      </c>
      <c r="U6" s="470">
        <v>38055.43</v>
      </c>
      <c r="V6" s="470">
        <v>109852.764</v>
      </c>
      <c r="W6" s="470">
        <v>20020.5</v>
      </c>
      <c r="X6" s="470">
        <v>58058.703999999998</v>
      </c>
      <c r="Y6" s="470">
        <v>230162.29300000001</v>
      </c>
      <c r="Z6" s="470">
        <v>174712.15100000001</v>
      </c>
      <c r="AA6" s="470">
        <v>271025.8</v>
      </c>
      <c r="AB6" s="470">
        <v>359811.97100000002</v>
      </c>
      <c r="AC6" s="470">
        <v>414141.94799999997</v>
      </c>
      <c r="AD6" s="470">
        <v>353163.989</v>
      </c>
      <c r="AE6" s="470">
        <v>753738.59699999995</v>
      </c>
      <c r="AF6" s="470">
        <v>932616.06099999999</v>
      </c>
      <c r="AG6" s="470">
        <v>536286.049</v>
      </c>
      <c r="AH6" s="470">
        <v>470823.34</v>
      </c>
      <c r="AI6" s="470">
        <v>771548.14300000004</v>
      </c>
      <c r="AJ6" s="470">
        <v>395287.34499999997</v>
      </c>
      <c r="AK6" s="470">
        <v>266064.78899999999</v>
      </c>
      <c r="AL6" s="470">
        <v>826642.80299999996</v>
      </c>
      <c r="AM6" s="470">
        <v>652124.16799999995</v>
      </c>
      <c r="AN6" s="2">
        <v>958509.44799999997</v>
      </c>
    </row>
    <row r="7" spans="1:40" ht="15" customHeight="1">
      <c r="A7" s="1484"/>
      <c r="B7" s="1398"/>
      <c r="C7" s="725" t="s">
        <v>31</v>
      </c>
      <c r="D7" s="470">
        <v>146.4659676</v>
      </c>
      <c r="E7" s="470">
        <v>74.378156399999995</v>
      </c>
      <c r="F7" s="470">
        <v>218.257384</v>
      </c>
      <c r="G7" s="470">
        <v>563.922011</v>
      </c>
      <c r="H7" s="470">
        <v>336.92577999999997</v>
      </c>
      <c r="I7" s="470">
        <v>446.67893140000001</v>
      </c>
      <c r="J7" s="470">
        <v>881.77435000000003</v>
      </c>
      <c r="K7" s="470">
        <v>1394.7605599999999</v>
      </c>
      <c r="L7" s="470">
        <v>147.095</v>
      </c>
      <c r="M7" s="470">
        <v>1116.4755801599999</v>
      </c>
      <c r="N7" s="470">
        <v>1139.943761882</v>
      </c>
      <c r="O7" s="470">
        <v>710.08195000000001</v>
      </c>
      <c r="P7" s="470">
        <v>340.27072456000002</v>
      </c>
      <c r="Q7" s="470">
        <v>2184.1950164199998</v>
      </c>
      <c r="R7" s="470">
        <v>1066.3886419</v>
      </c>
      <c r="S7" s="470">
        <v>2729.3541180000002</v>
      </c>
      <c r="T7" s="470">
        <v>865.49075660000005</v>
      </c>
      <c r="U7" s="470">
        <v>1026.04991191</v>
      </c>
      <c r="V7" s="470">
        <v>2253.3666171479999</v>
      </c>
      <c r="W7" s="470">
        <v>265.6704105</v>
      </c>
      <c r="X7" s="470">
        <v>890.74197140000001</v>
      </c>
      <c r="Y7" s="470">
        <v>2821.8813002779998</v>
      </c>
      <c r="Z7" s="470">
        <v>3174.8895463280001</v>
      </c>
      <c r="AA7" s="470">
        <v>5780.4044176509997</v>
      </c>
      <c r="AB7" s="470">
        <v>5146.4224890949999</v>
      </c>
      <c r="AC7" s="470">
        <v>9398.0551602600008</v>
      </c>
      <c r="AD7" s="470">
        <v>5640.9275129520001</v>
      </c>
      <c r="AE7" s="470">
        <v>18039.936314865001</v>
      </c>
      <c r="AF7" s="470">
        <v>20601.918977754998</v>
      </c>
      <c r="AG7" s="470">
        <v>9344.3156171299997</v>
      </c>
      <c r="AH7" s="470">
        <v>10823.109194500001</v>
      </c>
      <c r="AI7" s="470">
        <v>12612.91453507</v>
      </c>
      <c r="AJ7" s="470">
        <v>9931.0901379250008</v>
      </c>
      <c r="AK7" s="470">
        <v>6390.8222476390001</v>
      </c>
      <c r="AL7" s="470">
        <v>17974.04777918</v>
      </c>
      <c r="AM7" s="470">
        <v>14424.982995856</v>
      </c>
      <c r="AN7" s="2">
        <v>26082.415081534</v>
      </c>
    </row>
    <row r="8" spans="1:40" ht="15" customHeight="1">
      <c r="A8" s="1484"/>
      <c r="B8" s="1397" t="s">
        <v>168</v>
      </c>
      <c r="C8" s="725" t="s">
        <v>33</v>
      </c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>
        <v>0</v>
      </c>
      <c r="AC8" s="470">
        <v>0</v>
      </c>
      <c r="AD8" s="470">
        <v>0</v>
      </c>
      <c r="AE8" s="470">
        <v>0</v>
      </c>
      <c r="AF8" s="470">
        <v>0</v>
      </c>
      <c r="AG8" s="470">
        <v>0</v>
      </c>
      <c r="AH8" s="470">
        <v>0</v>
      </c>
      <c r="AI8" s="470">
        <v>0</v>
      </c>
      <c r="AJ8" s="470">
        <v>0</v>
      </c>
      <c r="AK8" s="470">
        <v>0</v>
      </c>
      <c r="AL8" s="470">
        <v>0</v>
      </c>
      <c r="AM8" s="470">
        <v>0</v>
      </c>
      <c r="AN8" s="2">
        <v>0</v>
      </c>
    </row>
    <row r="9" spans="1:40" ht="15" customHeight="1">
      <c r="A9" s="1484"/>
      <c r="B9" s="1397"/>
      <c r="C9" s="725" t="s">
        <v>32</v>
      </c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>
        <v>0</v>
      </c>
      <c r="AC9" s="470">
        <v>0</v>
      </c>
      <c r="AD9" s="470">
        <v>0</v>
      </c>
      <c r="AE9" s="470">
        <v>0</v>
      </c>
      <c r="AF9" s="470">
        <v>0</v>
      </c>
      <c r="AG9" s="470">
        <v>0</v>
      </c>
      <c r="AH9" s="470">
        <v>0</v>
      </c>
      <c r="AI9" s="470">
        <v>0</v>
      </c>
      <c r="AJ9" s="470">
        <v>0</v>
      </c>
      <c r="AK9" s="470">
        <v>0</v>
      </c>
      <c r="AL9" s="470">
        <v>0</v>
      </c>
      <c r="AM9" s="470">
        <v>0</v>
      </c>
      <c r="AN9" s="2">
        <v>0</v>
      </c>
    </row>
    <row r="10" spans="1:40" ht="15" customHeight="1">
      <c r="A10" s="1484"/>
      <c r="B10" s="1397"/>
      <c r="C10" s="725" t="s">
        <v>31</v>
      </c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>
        <v>0</v>
      </c>
      <c r="AC10" s="470">
        <v>0</v>
      </c>
      <c r="AD10" s="470">
        <v>0</v>
      </c>
      <c r="AE10" s="470">
        <v>0</v>
      </c>
      <c r="AF10" s="470">
        <v>0</v>
      </c>
      <c r="AG10" s="470">
        <v>0</v>
      </c>
      <c r="AH10" s="470">
        <v>0</v>
      </c>
      <c r="AI10" s="470">
        <v>0</v>
      </c>
      <c r="AJ10" s="470">
        <v>0</v>
      </c>
      <c r="AK10" s="470">
        <v>0</v>
      </c>
      <c r="AL10" s="470">
        <v>0</v>
      </c>
      <c r="AM10" s="470">
        <v>0</v>
      </c>
      <c r="AN10" s="2">
        <v>0</v>
      </c>
    </row>
    <row r="11" spans="1:40" ht="15" customHeight="1">
      <c r="A11" s="1484"/>
      <c r="B11" s="1397" t="s">
        <v>169</v>
      </c>
      <c r="C11" s="725" t="s">
        <v>33</v>
      </c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>
        <v>53</v>
      </c>
      <c r="Y11" s="470"/>
      <c r="Z11" s="470"/>
      <c r="AA11" s="470"/>
      <c r="AB11" s="470"/>
      <c r="AC11" s="470"/>
      <c r="AD11" s="470"/>
      <c r="AE11" s="470"/>
      <c r="AF11" s="470"/>
      <c r="AG11" s="470"/>
      <c r="AH11" s="470"/>
      <c r="AI11" s="470"/>
      <c r="AJ11" s="470"/>
      <c r="AK11" s="470">
        <v>0</v>
      </c>
      <c r="AL11" s="470">
        <v>0</v>
      </c>
      <c r="AM11" s="470">
        <v>0</v>
      </c>
      <c r="AN11" s="2">
        <v>0</v>
      </c>
    </row>
    <row r="12" spans="1:40" ht="15" customHeight="1">
      <c r="A12" s="1484"/>
      <c r="B12" s="1397"/>
      <c r="C12" s="725" t="s">
        <v>32</v>
      </c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>
        <v>8901326.8990000002</v>
      </c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>
        <v>0</v>
      </c>
      <c r="AL12" s="470">
        <v>0</v>
      </c>
      <c r="AM12" s="470">
        <v>0</v>
      </c>
      <c r="AN12" s="2">
        <v>0</v>
      </c>
    </row>
    <row r="13" spans="1:40" ht="15" customHeight="1">
      <c r="A13" s="1484"/>
      <c r="B13" s="1397"/>
      <c r="C13" s="725" t="s">
        <v>31</v>
      </c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>
        <v>8901.3268989999997</v>
      </c>
      <c r="Y13" s="470"/>
      <c r="Z13" s="470"/>
      <c r="AA13" s="470"/>
      <c r="AB13" s="470"/>
      <c r="AC13" s="470"/>
      <c r="AD13" s="470"/>
      <c r="AE13" s="470"/>
      <c r="AF13" s="470"/>
      <c r="AG13" s="470"/>
      <c r="AH13" s="470"/>
      <c r="AI13" s="470"/>
      <c r="AJ13" s="470"/>
      <c r="AK13" s="470">
        <v>0</v>
      </c>
      <c r="AL13" s="470">
        <v>0</v>
      </c>
      <c r="AM13" s="470">
        <v>0</v>
      </c>
      <c r="AN13" s="2">
        <v>0</v>
      </c>
    </row>
    <row r="14" spans="1:40" ht="15" customHeight="1">
      <c r="A14" s="1484"/>
      <c r="B14" s="1399" t="s">
        <v>48</v>
      </c>
      <c r="C14" s="1103" t="s">
        <v>33</v>
      </c>
      <c r="D14" s="813">
        <v>2</v>
      </c>
      <c r="E14" s="813">
        <v>3</v>
      </c>
      <c r="F14" s="813">
        <v>2</v>
      </c>
      <c r="G14" s="813">
        <v>3</v>
      </c>
      <c r="H14" s="813">
        <v>10</v>
      </c>
      <c r="I14" s="813">
        <v>4</v>
      </c>
      <c r="J14" s="813">
        <v>4</v>
      </c>
      <c r="K14" s="813">
        <v>10</v>
      </c>
      <c r="L14" s="813">
        <v>1</v>
      </c>
      <c r="M14" s="813">
        <v>8</v>
      </c>
      <c r="N14" s="813">
        <v>8</v>
      </c>
      <c r="O14" s="813">
        <v>6</v>
      </c>
      <c r="P14" s="813">
        <v>2</v>
      </c>
      <c r="Q14" s="813">
        <v>12</v>
      </c>
      <c r="R14" s="813">
        <v>9</v>
      </c>
      <c r="S14" s="813">
        <v>18</v>
      </c>
      <c r="T14" s="813">
        <v>8</v>
      </c>
      <c r="U14" s="813">
        <v>7</v>
      </c>
      <c r="V14" s="813">
        <v>11</v>
      </c>
      <c r="W14" s="813">
        <v>4</v>
      </c>
      <c r="X14" s="813">
        <v>58</v>
      </c>
      <c r="Y14" s="813">
        <v>14</v>
      </c>
      <c r="Z14" s="813">
        <v>20</v>
      </c>
      <c r="AA14" s="813">
        <v>26</v>
      </c>
      <c r="AB14" s="813">
        <v>20</v>
      </c>
      <c r="AC14" s="813">
        <v>25</v>
      </c>
      <c r="AD14" s="813">
        <v>25</v>
      </c>
      <c r="AE14" s="813">
        <v>45</v>
      </c>
      <c r="AF14" s="813">
        <v>42</v>
      </c>
      <c r="AG14" s="813">
        <v>22</v>
      </c>
      <c r="AH14" s="813">
        <v>19</v>
      </c>
      <c r="AI14" s="813">
        <v>30</v>
      </c>
      <c r="AJ14" s="813">
        <v>23</v>
      </c>
      <c r="AK14" s="813">
        <v>11</v>
      </c>
      <c r="AL14" s="813">
        <v>25</v>
      </c>
      <c r="AM14" s="813">
        <v>24</v>
      </c>
      <c r="AN14" s="2">
        <v>22</v>
      </c>
    </row>
    <row r="15" spans="1:40" ht="15" customHeight="1">
      <c r="A15" s="1484"/>
      <c r="B15" s="1399"/>
      <c r="C15" s="1106" t="s">
        <v>32</v>
      </c>
      <c r="D15" s="813">
        <v>7500.06</v>
      </c>
      <c r="E15" s="813">
        <v>5708.6</v>
      </c>
      <c r="F15" s="813">
        <v>11038</v>
      </c>
      <c r="G15" s="813">
        <v>28247</v>
      </c>
      <c r="H15" s="813">
        <v>15419.22</v>
      </c>
      <c r="I15" s="813">
        <v>21455.21</v>
      </c>
      <c r="J15" s="813">
        <v>40510</v>
      </c>
      <c r="K15" s="813">
        <v>63870</v>
      </c>
      <c r="L15" s="813">
        <v>6500</v>
      </c>
      <c r="M15" s="813">
        <v>58733.98</v>
      </c>
      <c r="N15" s="813">
        <v>62944.972999999998</v>
      </c>
      <c r="O15" s="813">
        <v>29953</v>
      </c>
      <c r="P15" s="813">
        <v>14201.51</v>
      </c>
      <c r="Q15" s="813">
        <v>95959.62</v>
      </c>
      <c r="R15" s="813">
        <v>47317.3</v>
      </c>
      <c r="S15" s="813">
        <v>143357</v>
      </c>
      <c r="T15" s="813">
        <v>61255.946000000004</v>
      </c>
      <c r="U15" s="813">
        <v>38055.43</v>
      </c>
      <c r="V15" s="813">
        <v>109852.764</v>
      </c>
      <c r="W15" s="813">
        <v>20020.5</v>
      </c>
      <c r="X15" s="813">
        <v>8959385.6030000001</v>
      </c>
      <c r="Y15" s="813">
        <v>230162.29300000001</v>
      </c>
      <c r="Z15" s="813">
        <v>174712.15100000001</v>
      </c>
      <c r="AA15" s="813">
        <v>271025.8</v>
      </c>
      <c r="AB15" s="813">
        <v>359811.97100000002</v>
      </c>
      <c r="AC15" s="813">
        <v>414141.94799999997</v>
      </c>
      <c r="AD15" s="813">
        <v>353163.989</v>
      </c>
      <c r="AE15" s="813">
        <v>753738.59699999995</v>
      </c>
      <c r="AF15" s="813">
        <v>932616.06099999999</v>
      </c>
      <c r="AG15" s="813">
        <v>536786.049</v>
      </c>
      <c r="AH15" s="813">
        <v>470823.34</v>
      </c>
      <c r="AI15" s="813">
        <v>771548.14300000004</v>
      </c>
      <c r="AJ15" s="813">
        <v>395287.34499999997</v>
      </c>
      <c r="AK15" s="813">
        <v>266064.78899999999</v>
      </c>
      <c r="AL15" s="813">
        <v>826657.80299999996</v>
      </c>
      <c r="AM15" s="813">
        <v>652124.16799999995</v>
      </c>
      <c r="AN15" s="2">
        <v>958509.44799999997</v>
      </c>
    </row>
    <row r="16" spans="1:40" ht="15" customHeight="1" thickBot="1">
      <c r="A16" s="1485"/>
      <c r="B16" s="1487"/>
      <c r="C16" s="1105" t="s">
        <v>31</v>
      </c>
      <c r="D16" s="814">
        <v>146.4659676</v>
      </c>
      <c r="E16" s="814">
        <v>74.378156399999995</v>
      </c>
      <c r="F16" s="814">
        <v>218.257384</v>
      </c>
      <c r="G16" s="814">
        <v>563.922011</v>
      </c>
      <c r="H16" s="814">
        <v>336.92577999999997</v>
      </c>
      <c r="I16" s="814">
        <v>446.67893140000001</v>
      </c>
      <c r="J16" s="814">
        <v>881.77435000000003</v>
      </c>
      <c r="K16" s="814">
        <v>1394.7605599999999</v>
      </c>
      <c r="L16" s="814">
        <v>147.095</v>
      </c>
      <c r="M16" s="814">
        <v>1116.4755801599999</v>
      </c>
      <c r="N16" s="814">
        <v>1139.943761882</v>
      </c>
      <c r="O16" s="814">
        <v>710.08195000000001</v>
      </c>
      <c r="P16" s="814">
        <v>340.27072456000002</v>
      </c>
      <c r="Q16" s="814">
        <v>2184.1950164199998</v>
      </c>
      <c r="R16" s="814">
        <v>1066.3886419</v>
      </c>
      <c r="S16" s="814">
        <v>2729.3541180000002</v>
      </c>
      <c r="T16" s="814">
        <v>865.49075660000005</v>
      </c>
      <c r="U16" s="814">
        <v>1026.04991191</v>
      </c>
      <c r="V16" s="814">
        <v>2253.3666171479999</v>
      </c>
      <c r="W16" s="814">
        <v>265.6704105</v>
      </c>
      <c r="X16" s="814">
        <v>9792.0688704000004</v>
      </c>
      <c r="Y16" s="814">
        <v>2821.8813002779998</v>
      </c>
      <c r="Z16" s="814">
        <v>3174.8895463280001</v>
      </c>
      <c r="AA16" s="814">
        <v>5780.4044176509997</v>
      </c>
      <c r="AB16" s="814">
        <v>5146.4224890949999</v>
      </c>
      <c r="AC16" s="814">
        <v>9398.0551602600008</v>
      </c>
      <c r="AD16" s="814">
        <v>5640.9275129520001</v>
      </c>
      <c r="AE16" s="814">
        <v>18039.936314865001</v>
      </c>
      <c r="AF16" s="814">
        <v>20601.918977754998</v>
      </c>
      <c r="AG16" s="814">
        <v>9444.5971171299989</v>
      </c>
      <c r="AH16" s="814">
        <v>10823.109194500001</v>
      </c>
      <c r="AI16" s="814">
        <v>12612.91453507</v>
      </c>
      <c r="AJ16" s="814">
        <v>9931.0901379250008</v>
      </c>
      <c r="AK16" s="814">
        <v>6390.8222476390001</v>
      </c>
      <c r="AL16" s="814">
        <v>17974.199594180001</v>
      </c>
      <c r="AM16" s="814">
        <v>14424.982995856</v>
      </c>
      <c r="AN16" s="2">
        <v>26082.415081534</v>
      </c>
    </row>
    <row r="17" spans="1:40" ht="15" customHeight="1">
      <c r="A17" s="1484" t="s">
        <v>172</v>
      </c>
      <c r="B17" s="1408" t="s">
        <v>17</v>
      </c>
      <c r="C17" s="726" t="s">
        <v>33</v>
      </c>
      <c r="D17" s="727">
        <v>173</v>
      </c>
      <c r="E17" s="727">
        <v>385</v>
      </c>
      <c r="F17" s="727">
        <v>209</v>
      </c>
      <c r="G17" s="727">
        <v>112</v>
      </c>
      <c r="H17" s="727">
        <v>247</v>
      </c>
      <c r="I17" s="727">
        <v>253</v>
      </c>
      <c r="J17" s="727">
        <v>1591</v>
      </c>
      <c r="K17" s="727">
        <v>352</v>
      </c>
      <c r="L17" s="727">
        <v>324</v>
      </c>
      <c r="M17" s="727">
        <v>2565</v>
      </c>
      <c r="N17" s="727">
        <v>736</v>
      </c>
      <c r="O17" s="727">
        <v>1432</v>
      </c>
      <c r="P17" s="727">
        <v>1041</v>
      </c>
      <c r="Q17" s="727">
        <v>1040</v>
      </c>
      <c r="R17" s="727">
        <v>1234</v>
      </c>
      <c r="S17" s="727">
        <v>5609</v>
      </c>
      <c r="T17" s="727">
        <v>1554</v>
      </c>
      <c r="U17" s="727">
        <v>7269</v>
      </c>
      <c r="V17" s="727">
        <v>9306</v>
      </c>
      <c r="W17" s="727">
        <v>6992</v>
      </c>
      <c r="X17" s="727">
        <v>12185</v>
      </c>
      <c r="Y17" s="727">
        <v>2406</v>
      </c>
      <c r="Z17" s="727">
        <v>1751</v>
      </c>
      <c r="AA17" s="727">
        <v>14016</v>
      </c>
      <c r="AB17" s="727">
        <v>659</v>
      </c>
      <c r="AC17" s="727">
        <v>9795</v>
      </c>
      <c r="AD17" s="727">
        <v>6622</v>
      </c>
      <c r="AE17" s="727">
        <v>4324</v>
      </c>
      <c r="AF17" s="727">
        <v>8424</v>
      </c>
      <c r="AG17" s="727">
        <v>8413</v>
      </c>
      <c r="AH17" s="727">
        <v>7266</v>
      </c>
      <c r="AI17" s="727">
        <v>16285</v>
      </c>
      <c r="AJ17" s="727">
        <v>7107</v>
      </c>
      <c r="AK17" s="727">
        <v>12823</v>
      </c>
      <c r="AL17" s="727">
        <v>17450</v>
      </c>
      <c r="AM17" s="727">
        <v>42155</v>
      </c>
      <c r="AN17" s="2">
        <v>19256</v>
      </c>
    </row>
    <row r="18" spans="1:40" ht="15" customHeight="1">
      <c r="A18" s="1484"/>
      <c r="B18" s="1397"/>
      <c r="C18" s="725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  <c r="AI18" s="31">
        <v>2237140.4109999998</v>
      </c>
      <c r="AJ18" s="31">
        <v>2186617.2999999998</v>
      </c>
      <c r="AK18" s="31">
        <v>2549791.4139999999</v>
      </c>
      <c r="AL18" s="31">
        <v>4167661.4270000001</v>
      </c>
      <c r="AM18" s="31">
        <v>6590759.7949999999</v>
      </c>
      <c r="AN18" s="2">
        <v>3474863.8870000001</v>
      </c>
    </row>
    <row r="19" spans="1:40" ht="15" customHeight="1">
      <c r="A19" s="1484"/>
      <c r="B19" s="1397"/>
      <c r="C19" s="725" t="s">
        <v>31</v>
      </c>
      <c r="D19" s="79">
        <v>1.7150001000000002E-2</v>
      </c>
      <c r="E19" s="79">
        <v>3.7615063999999997E-2</v>
      </c>
      <c r="F19" s="79">
        <v>2.0660000000000001E-2</v>
      </c>
      <c r="G19" s="79">
        <v>1.0869999999999999E-2</v>
      </c>
      <c r="H19" s="79">
        <v>2.4514999999999999E-2</v>
      </c>
      <c r="I19" s="79">
        <v>2.5190000000000001E-2</v>
      </c>
      <c r="J19" s="79">
        <v>0.18356</v>
      </c>
      <c r="K19" s="79">
        <v>9.0649999999999994E-2</v>
      </c>
      <c r="L19" s="79">
        <v>0.13059999999999999</v>
      </c>
      <c r="M19" s="79">
        <v>0.25642999999999999</v>
      </c>
      <c r="N19" s="79">
        <v>8.3390000000000006E-2</v>
      </c>
      <c r="O19" s="79">
        <v>0.32531500000000002</v>
      </c>
      <c r="P19" s="79">
        <v>0.19520000000000001</v>
      </c>
      <c r="Q19" s="79">
        <v>0.27966000000000002</v>
      </c>
      <c r="R19" s="79">
        <v>0.184335</v>
      </c>
      <c r="S19" s="79">
        <v>0.80530000000000002</v>
      </c>
      <c r="T19" s="79">
        <v>0.15540000000000001</v>
      </c>
      <c r="U19" s="79">
        <v>1.0258733529999999</v>
      </c>
      <c r="V19" s="79">
        <v>1.4039125189999999</v>
      </c>
      <c r="W19" s="79">
        <v>1.0009989020000001</v>
      </c>
      <c r="X19" s="79">
        <v>1.7456770690000001</v>
      </c>
      <c r="Y19" s="79">
        <v>0.51245752099999997</v>
      </c>
      <c r="Z19" s="79">
        <v>0.29894984499999999</v>
      </c>
      <c r="AA19" s="79">
        <v>1.388324509</v>
      </c>
      <c r="AB19" s="79">
        <v>5.9037804999999999E-2</v>
      </c>
      <c r="AC19" s="79">
        <v>1.2271838429999999</v>
      </c>
      <c r="AD19" s="79">
        <v>1.544904257</v>
      </c>
      <c r="AE19" s="79">
        <v>1.75174363</v>
      </c>
      <c r="AF19" s="79">
        <v>3.2527905910000001</v>
      </c>
      <c r="AG19" s="79">
        <v>3.8875350000000002</v>
      </c>
      <c r="AH19" s="79">
        <v>1.8576886669999999</v>
      </c>
      <c r="AI19" s="79">
        <v>2.2371404109999999</v>
      </c>
      <c r="AJ19" s="79">
        <v>2.1866173</v>
      </c>
      <c r="AK19" s="79">
        <v>2.549791414</v>
      </c>
      <c r="AL19" s="79">
        <v>4.1676614269999996</v>
      </c>
      <c r="AM19" s="79">
        <v>6.5907597950000003</v>
      </c>
      <c r="AN19" s="2">
        <v>3.4748638870000002</v>
      </c>
    </row>
    <row r="20" spans="1:40" ht="15" customHeight="1">
      <c r="A20" s="1484"/>
      <c r="B20" s="1397" t="s">
        <v>18</v>
      </c>
      <c r="C20" s="725" t="s">
        <v>33</v>
      </c>
      <c r="D20" s="470">
        <v>74</v>
      </c>
      <c r="E20" s="470">
        <v>220</v>
      </c>
      <c r="F20" s="470">
        <v>321</v>
      </c>
      <c r="G20" s="470">
        <v>413</v>
      </c>
      <c r="H20" s="470">
        <v>755</v>
      </c>
      <c r="I20" s="470">
        <v>937</v>
      </c>
      <c r="J20" s="470">
        <v>1537</v>
      </c>
      <c r="K20" s="470">
        <v>356</v>
      </c>
      <c r="L20" s="470">
        <v>422</v>
      </c>
      <c r="M20" s="470">
        <v>767</v>
      </c>
      <c r="N20" s="470">
        <v>474</v>
      </c>
      <c r="O20" s="470">
        <v>8661</v>
      </c>
      <c r="P20" s="470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  <c r="AI20" s="31">
        <v>8162</v>
      </c>
      <c r="AJ20" s="31">
        <v>1603</v>
      </c>
      <c r="AK20" s="31">
        <v>1979</v>
      </c>
      <c r="AL20" s="31">
        <v>7803</v>
      </c>
      <c r="AM20" s="31">
        <v>1822</v>
      </c>
      <c r="AN20" s="2">
        <v>3388</v>
      </c>
    </row>
    <row r="21" spans="1:40" ht="15" customHeight="1">
      <c r="A21" s="1484"/>
      <c r="B21" s="1397"/>
      <c r="C21" s="725" t="s">
        <v>32</v>
      </c>
      <c r="D21" s="470">
        <v>10350</v>
      </c>
      <c r="E21" s="470">
        <v>23600</v>
      </c>
      <c r="F21" s="470">
        <v>41700</v>
      </c>
      <c r="G21" s="470">
        <v>41300</v>
      </c>
      <c r="H21" s="470">
        <v>49200</v>
      </c>
      <c r="I21" s="470">
        <v>54720</v>
      </c>
      <c r="J21" s="470">
        <v>240855</v>
      </c>
      <c r="K21" s="470">
        <v>42550</v>
      </c>
      <c r="L21" s="470">
        <v>38220</v>
      </c>
      <c r="M21" s="470">
        <v>109790</v>
      </c>
      <c r="N21" s="470">
        <v>54490</v>
      </c>
      <c r="O21" s="470">
        <v>173745</v>
      </c>
      <c r="P21" s="470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  <c r="AI21" s="31">
        <v>1109460</v>
      </c>
      <c r="AJ21" s="31">
        <v>468850</v>
      </c>
      <c r="AK21" s="31">
        <v>488460</v>
      </c>
      <c r="AL21" s="31">
        <v>1426940.007</v>
      </c>
      <c r="AM21" s="31">
        <v>449340</v>
      </c>
      <c r="AN21" s="2">
        <v>538230</v>
      </c>
    </row>
    <row r="22" spans="1:40" ht="15" customHeight="1">
      <c r="A22" s="1484"/>
      <c r="B22" s="1397"/>
      <c r="C22" s="725" t="s">
        <v>31</v>
      </c>
      <c r="D22" s="471">
        <v>1.035E-2</v>
      </c>
      <c r="E22" s="471">
        <v>2.3599999999999999E-2</v>
      </c>
      <c r="F22" s="471">
        <v>4.1700000000000001E-2</v>
      </c>
      <c r="G22" s="471">
        <v>4.1300000000000003E-2</v>
      </c>
      <c r="H22" s="471">
        <v>4.9200000000000001E-2</v>
      </c>
      <c r="I22" s="471">
        <v>5.4719999999999998E-2</v>
      </c>
      <c r="J22" s="471">
        <v>0.24085500000000001</v>
      </c>
      <c r="K22" s="471">
        <v>4.2549999999999998E-2</v>
      </c>
      <c r="L22" s="471">
        <v>3.8219999999999997E-2</v>
      </c>
      <c r="M22" s="471">
        <v>0.10979</v>
      </c>
      <c r="N22" s="471">
        <v>5.4489999999999997E-2</v>
      </c>
      <c r="O22" s="471">
        <v>0.17374500000000001</v>
      </c>
      <c r="P22" s="471">
        <v>5.5059999999999998E-2</v>
      </c>
      <c r="Q22" s="79">
        <v>0.11735</v>
      </c>
      <c r="R22" s="79">
        <v>8.838E-2</v>
      </c>
      <c r="S22" s="79">
        <v>0.13031530999999999</v>
      </c>
      <c r="T22" s="79">
        <v>0.1018</v>
      </c>
      <c r="U22" s="79">
        <v>0.190195</v>
      </c>
      <c r="V22" s="79">
        <v>0.33482000000000001</v>
      </c>
      <c r="W22" s="79">
        <v>0.18625</v>
      </c>
      <c r="X22" s="79">
        <v>0.2306</v>
      </c>
      <c r="Y22" s="79">
        <v>0.17168</v>
      </c>
      <c r="Z22" s="79">
        <v>0.34291792300000001</v>
      </c>
      <c r="AA22" s="79">
        <v>0.44607011899999999</v>
      </c>
      <c r="AB22" s="79">
        <v>0.42843999999999999</v>
      </c>
      <c r="AC22" s="79">
        <v>1.3808700110000001</v>
      </c>
      <c r="AD22" s="79">
        <v>0.68033999999999994</v>
      </c>
      <c r="AE22" s="79">
        <v>1.59561</v>
      </c>
      <c r="AF22" s="79">
        <v>0.97672000000000003</v>
      </c>
      <c r="AG22" s="79">
        <v>1.28962</v>
      </c>
      <c r="AH22" s="79">
        <v>0.70221999999999996</v>
      </c>
      <c r="AI22" s="79">
        <v>1.1094599999999999</v>
      </c>
      <c r="AJ22" s="79">
        <v>0.46884999999999999</v>
      </c>
      <c r="AK22" s="79">
        <v>0.48846000000000001</v>
      </c>
      <c r="AL22" s="79">
        <v>1.426940007</v>
      </c>
      <c r="AM22" s="79">
        <v>0.44934000000000002</v>
      </c>
      <c r="AN22" s="2">
        <v>0.53822999999999999</v>
      </c>
    </row>
    <row r="23" spans="1:40" ht="15" customHeight="1">
      <c r="A23" s="1484"/>
      <c r="B23" s="1397" t="s">
        <v>168</v>
      </c>
      <c r="C23" s="725" t="s">
        <v>33</v>
      </c>
      <c r="D23" s="470">
        <v>164</v>
      </c>
      <c r="E23" s="470">
        <v>508</v>
      </c>
      <c r="F23" s="470">
        <v>255</v>
      </c>
      <c r="G23" s="470">
        <v>716</v>
      </c>
      <c r="H23" s="470">
        <v>3301</v>
      </c>
      <c r="I23" s="470">
        <v>2149</v>
      </c>
      <c r="J23" s="470">
        <v>1792</v>
      </c>
      <c r="K23" s="470">
        <v>750</v>
      </c>
      <c r="L23" s="470">
        <v>1029</v>
      </c>
      <c r="M23" s="470">
        <v>2715</v>
      </c>
      <c r="N23" s="470">
        <v>3239</v>
      </c>
      <c r="O23" s="470">
        <v>1077</v>
      </c>
      <c r="P23" s="470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  <c r="AI23" s="31">
        <v>1152</v>
      </c>
      <c r="AJ23" s="31">
        <v>1128</v>
      </c>
      <c r="AK23" s="31">
        <v>563</v>
      </c>
      <c r="AL23" s="31">
        <v>421</v>
      </c>
      <c r="AM23" s="31">
        <v>962</v>
      </c>
      <c r="AN23" s="2">
        <v>294</v>
      </c>
    </row>
    <row r="24" spans="1:40" ht="15" customHeight="1">
      <c r="A24" s="1484"/>
      <c r="B24" s="1397"/>
      <c r="C24" s="725" t="s">
        <v>32</v>
      </c>
      <c r="D24" s="470">
        <v>7940</v>
      </c>
      <c r="E24" s="470">
        <v>7420</v>
      </c>
      <c r="F24" s="470">
        <v>10290</v>
      </c>
      <c r="G24" s="470">
        <v>7970</v>
      </c>
      <c r="H24" s="470">
        <v>71230</v>
      </c>
      <c r="I24" s="470">
        <v>48800</v>
      </c>
      <c r="J24" s="470">
        <v>52510</v>
      </c>
      <c r="K24" s="470">
        <v>22570</v>
      </c>
      <c r="L24" s="470">
        <v>26200</v>
      </c>
      <c r="M24" s="470">
        <v>45970</v>
      </c>
      <c r="N24" s="470">
        <v>51670</v>
      </c>
      <c r="O24" s="470">
        <v>30230</v>
      </c>
      <c r="P24" s="470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  <c r="AI24" s="31">
        <v>24210</v>
      </c>
      <c r="AJ24" s="31">
        <v>11280</v>
      </c>
      <c r="AK24" s="31">
        <v>11030</v>
      </c>
      <c r="AL24" s="31">
        <v>6370</v>
      </c>
      <c r="AM24" s="31">
        <v>52910</v>
      </c>
      <c r="AN24" s="2">
        <v>8700</v>
      </c>
    </row>
    <row r="25" spans="1:40" ht="15" customHeight="1">
      <c r="A25" s="1484"/>
      <c r="B25" s="1397"/>
      <c r="C25" s="725" t="s">
        <v>31</v>
      </c>
      <c r="D25" s="472">
        <v>7.9399999999999991E-3</v>
      </c>
      <c r="E25" s="472">
        <v>7.4200000000000004E-3</v>
      </c>
      <c r="F25" s="472">
        <v>1.0290000000000001E-2</v>
      </c>
      <c r="G25" s="472">
        <v>7.9699999999999997E-3</v>
      </c>
      <c r="H25" s="472">
        <v>7.1230000000000002E-2</v>
      </c>
      <c r="I25" s="472">
        <v>4.8800000000000003E-2</v>
      </c>
      <c r="J25" s="472">
        <v>5.2510000000000001E-2</v>
      </c>
      <c r="K25" s="472">
        <v>2.257E-2</v>
      </c>
      <c r="L25" s="472">
        <v>2.6200000000000001E-2</v>
      </c>
      <c r="M25" s="472">
        <v>4.5969999999999997E-2</v>
      </c>
      <c r="N25" s="472">
        <v>5.1670000000000001E-2</v>
      </c>
      <c r="O25" s="472">
        <v>3.023E-2</v>
      </c>
      <c r="P25" s="472">
        <v>1.1769999999999999E-2</v>
      </c>
      <c r="Q25" s="79">
        <v>1.7219999999999999E-2</v>
      </c>
      <c r="R25" s="79">
        <v>0</v>
      </c>
      <c r="S25" s="79">
        <v>3.619E-2</v>
      </c>
      <c r="T25" s="79">
        <v>2.317E-2</v>
      </c>
      <c r="U25" s="79">
        <v>8.77E-3</v>
      </c>
      <c r="V25" s="79">
        <v>1.1129999999999999E-2</v>
      </c>
      <c r="W25" s="79">
        <v>1.405E-2</v>
      </c>
      <c r="X25" s="79">
        <v>5.8599999999999998E-3</v>
      </c>
      <c r="Y25" s="79">
        <v>1.268E-2</v>
      </c>
      <c r="Z25" s="79">
        <v>7.7299999999999999E-3</v>
      </c>
      <c r="AA25" s="79">
        <v>7.0899999999999999E-3</v>
      </c>
      <c r="AB25" s="79">
        <v>2.4399999999999999E-3</v>
      </c>
      <c r="AC25" s="79">
        <v>4.4249999999999998E-2</v>
      </c>
      <c r="AD25" s="79">
        <v>2.24E-2</v>
      </c>
      <c r="AE25" s="79">
        <v>7.3499999999999998E-3</v>
      </c>
      <c r="AF25" s="79"/>
      <c r="AG25" s="79"/>
      <c r="AH25" s="79">
        <v>1.338E-2</v>
      </c>
      <c r="AI25" s="79">
        <v>2.4209999999999999E-2</v>
      </c>
      <c r="AJ25" s="79">
        <v>1.128E-2</v>
      </c>
      <c r="AK25" s="79">
        <v>1.103E-2</v>
      </c>
      <c r="AL25" s="79">
        <v>6.3699999999999998E-3</v>
      </c>
      <c r="AM25" s="79">
        <v>5.2909999999999999E-2</v>
      </c>
      <c r="AN25" s="2">
        <v>8.6999999999999994E-3</v>
      </c>
    </row>
    <row r="26" spans="1:40" ht="15" customHeight="1">
      <c r="A26" s="1484"/>
      <c r="B26" s="1397" t="s">
        <v>169</v>
      </c>
      <c r="C26" s="725" t="s">
        <v>33</v>
      </c>
      <c r="D26" s="471"/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>
        <v>0</v>
      </c>
      <c r="Y26" s="471">
        <v>0</v>
      </c>
      <c r="Z26" s="471">
        <v>0</v>
      </c>
      <c r="AA26" s="471">
        <v>0</v>
      </c>
      <c r="AB26" s="471">
        <v>0</v>
      </c>
      <c r="AC26" s="471">
        <v>0</v>
      </c>
      <c r="AD26" s="471">
        <v>0</v>
      </c>
      <c r="AE26" s="471">
        <v>0</v>
      </c>
      <c r="AF26" s="471">
        <v>0</v>
      </c>
      <c r="AG26" s="471">
        <v>0</v>
      </c>
      <c r="AH26" s="471">
        <v>0</v>
      </c>
      <c r="AI26" s="471">
        <v>0</v>
      </c>
      <c r="AJ26" s="471">
        <v>0</v>
      </c>
      <c r="AK26" s="471">
        <v>0</v>
      </c>
      <c r="AL26" s="471">
        <v>0</v>
      </c>
      <c r="AM26" s="471">
        <v>0</v>
      </c>
      <c r="AN26" s="2">
        <v>0</v>
      </c>
    </row>
    <row r="27" spans="1:40" ht="15" customHeight="1">
      <c r="A27" s="1484"/>
      <c r="B27" s="1397"/>
      <c r="C27" s="725" t="s">
        <v>32</v>
      </c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>
        <v>0</v>
      </c>
      <c r="Y27" s="471">
        <v>0</v>
      </c>
      <c r="Z27" s="471">
        <v>0</v>
      </c>
      <c r="AA27" s="471">
        <v>0</v>
      </c>
      <c r="AB27" s="471">
        <v>0</v>
      </c>
      <c r="AC27" s="471">
        <v>0</v>
      </c>
      <c r="AD27" s="471">
        <v>0</v>
      </c>
      <c r="AE27" s="471">
        <v>0</v>
      </c>
      <c r="AF27" s="471">
        <v>0</v>
      </c>
      <c r="AG27" s="471">
        <v>0</v>
      </c>
      <c r="AH27" s="471">
        <v>0</v>
      </c>
      <c r="AI27" s="471">
        <v>0</v>
      </c>
      <c r="AJ27" s="471">
        <v>0</v>
      </c>
      <c r="AK27" s="471">
        <v>0</v>
      </c>
      <c r="AL27" s="471">
        <v>0</v>
      </c>
      <c r="AM27" s="471">
        <v>0</v>
      </c>
      <c r="AN27" s="2">
        <v>0</v>
      </c>
    </row>
    <row r="28" spans="1:40" ht="15" customHeight="1">
      <c r="A28" s="1484"/>
      <c r="B28" s="1397"/>
      <c r="C28" s="725" t="s">
        <v>31</v>
      </c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>
        <v>0</v>
      </c>
      <c r="Y28" s="471">
        <v>0</v>
      </c>
      <c r="Z28" s="471">
        <v>0</v>
      </c>
      <c r="AA28" s="471">
        <v>0</v>
      </c>
      <c r="AB28" s="471">
        <v>0</v>
      </c>
      <c r="AC28" s="471">
        <v>0</v>
      </c>
      <c r="AD28" s="471">
        <v>0</v>
      </c>
      <c r="AE28" s="471">
        <v>0</v>
      </c>
      <c r="AF28" s="471">
        <v>0</v>
      </c>
      <c r="AG28" s="471">
        <v>0</v>
      </c>
      <c r="AH28" s="471">
        <v>0</v>
      </c>
      <c r="AI28" s="471">
        <v>0</v>
      </c>
      <c r="AJ28" s="471">
        <v>0</v>
      </c>
      <c r="AK28" s="471">
        <v>0</v>
      </c>
      <c r="AL28" s="471">
        <v>0</v>
      </c>
      <c r="AM28" s="471">
        <v>0</v>
      </c>
      <c r="AN28" s="2">
        <v>0</v>
      </c>
    </row>
    <row r="29" spans="1:40" ht="15" customHeight="1">
      <c r="A29" s="1484"/>
      <c r="B29" s="1488" t="s">
        <v>48</v>
      </c>
      <c r="C29" s="1106" t="s">
        <v>33</v>
      </c>
      <c r="D29" s="813">
        <v>411</v>
      </c>
      <c r="E29" s="813">
        <v>1113</v>
      </c>
      <c r="F29" s="813">
        <v>785</v>
      </c>
      <c r="G29" s="813">
        <v>1241</v>
      </c>
      <c r="H29" s="813">
        <v>4303</v>
      </c>
      <c r="I29" s="813">
        <v>3339</v>
      </c>
      <c r="J29" s="813">
        <v>4920</v>
      </c>
      <c r="K29" s="813">
        <v>1458</v>
      </c>
      <c r="L29" s="813">
        <v>1775</v>
      </c>
      <c r="M29" s="813">
        <v>6047</v>
      </c>
      <c r="N29" s="813">
        <v>4449</v>
      </c>
      <c r="O29" s="813">
        <v>11170</v>
      </c>
      <c r="P29" s="813">
        <v>2459</v>
      </c>
      <c r="Q29" s="813">
        <v>3571</v>
      </c>
      <c r="R29" s="813">
        <v>8686</v>
      </c>
      <c r="S29" s="813">
        <v>12975</v>
      </c>
      <c r="T29" s="813">
        <v>7455</v>
      </c>
      <c r="U29" s="813">
        <v>11814</v>
      </c>
      <c r="V29" s="813">
        <v>18741</v>
      </c>
      <c r="W29" s="813">
        <v>11992</v>
      </c>
      <c r="X29" s="813">
        <v>15121</v>
      </c>
      <c r="Y29" s="813">
        <v>8889</v>
      </c>
      <c r="Z29" s="813">
        <v>6884</v>
      </c>
      <c r="AA29" s="813">
        <v>23107</v>
      </c>
      <c r="AB29" s="813">
        <v>9251</v>
      </c>
      <c r="AC29" s="813">
        <v>41794</v>
      </c>
      <c r="AD29" s="813">
        <v>11563</v>
      </c>
      <c r="AE29" s="813">
        <v>9077</v>
      </c>
      <c r="AF29" s="813">
        <v>13742</v>
      </c>
      <c r="AG29" s="813">
        <v>13295</v>
      </c>
      <c r="AH29" s="813">
        <v>12542</v>
      </c>
      <c r="AI29" s="813">
        <v>25599</v>
      </c>
      <c r="AJ29" s="813">
        <v>9838</v>
      </c>
      <c r="AK29" s="813">
        <v>15365</v>
      </c>
      <c r="AL29" s="813">
        <v>25674</v>
      </c>
      <c r="AM29" s="813">
        <v>44939</v>
      </c>
      <c r="AN29" s="2">
        <v>22938</v>
      </c>
    </row>
    <row r="30" spans="1:40" ht="15" customHeight="1">
      <c r="A30" s="1484"/>
      <c r="B30" s="1488"/>
      <c r="C30" s="1106" t="s">
        <v>32</v>
      </c>
      <c r="D30" s="813">
        <v>35440.001000000004</v>
      </c>
      <c r="E30" s="813">
        <v>68635.063999999998</v>
      </c>
      <c r="F30" s="813">
        <v>72650</v>
      </c>
      <c r="G30" s="813">
        <v>60140</v>
      </c>
      <c r="H30" s="813">
        <v>144945</v>
      </c>
      <c r="I30" s="813">
        <v>128710</v>
      </c>
      <c r="J30" s="813">
        <v>476925</v>
      </c>
      <c r="K30" s="813">
        <v>155770</v>
      </c>
      <c r="L30" s="813">
        <v>195020</v>
      </c>
      <c r="M30" s="813">
        <v>412190</v>
      </c>
      <c r="N30" s="813">
        <v>189550</v>
      </c>
      <c r="O30" s="813">
        <v>529290</v>
      </c>
      <c r="P30" s="813">
        <v>262030</v>
      </c>
      <c r="Q30" s="813">
        <v>414230</v>
      </c>
      <c r="R30" s="813">
        <v>307345</v>
      </c>
      <c r="S30" s="813">
        <v>971805.31</v>
      </c>
      <c r="T30" s="813">
        <v>280370</v>
      </c>
      <c r="U30" s="813">
        <v>1224838.3530000001</v>
      </c>
      <c r="V30" s="813">
        <v>1749862.5190000001</v>
      </c>
      <c r="W30" s="813">
        <v>1201298.902</v>
      </c>
      <c r="X30" s="813">
        <v>1982137.0689999999</v>
      </c>
      <c r="Y30" s="813">
        <v>696817.52099999995</v>
      </c>
      <c r="Z30" s="813">
        <v>649597.76799999992</v>
      </c>
      <c r="AA30" s="813">
        <v>1841484.628</v>
      </c>
      <c r="AB30" s="813">
        <v>489917.80499999999</v>
      </c>
      <c r="AC30" s="813">
        <v>2652303.8540000003</v>
      </c>
      <c r="AD30" s="813">
        <v>2247644.2570000002</v>
      </c>
      <c r="AE30" s="813">
        <v>3354703.63</v>
      </c>
      <c r="AF30" s="813">
        <v>4229510.591</v>
      </c>
      <c r="AG30" s="813">
        <v>5177155</v>
      </c>
      <c r="AH30" s="813">
        <v>2573288.6669999999</v>
      </c>
      <c r="AI30" s="813">
        <v>3370810.4109999998</v>
      </c>
      <c r="AJ30" s="813">
        <v>2666747.2999999998</v>
      </c>
      <c r="AK30" s="813">
        <v>3049281.4139999999</v>
      </c>
      <c r="AL30" s="813">
        <v>5600971.4340000004</v>
      </c>
      <c r="AM30" s="813">
        <v>7093009.7949999999</v>
      </c>
      <c r="AN30" s="2">
        <v>4021793.8870000001</v>
      </c>
    </row>
    <row r="31" spans="1:40" ht="15" customHeight="1" thickBot="1">
      <c r="A31" s="1485"/>
      <c r="B31" s="1489"/>
      <c r="C31" s="815" t="s">
        <v>31</v>
      </c>
      <c r="D31" s="816">
        <v>3.5440000999999999E-2</v>
      </c>
      <c r="E31" s="816">
        <v>6.8635063999999996E-2</v>
      </c>
      <c r="F31" s="816">
        <v>7.2649999999999992E-2</v>
      </c>
      <c r="G31" s="816">
        <v>6.0139999999999999E-2</v>
      </c>
      <c r="H31" s="816">
        <v>0.14494499999999999</v>
      </c>
      <c r="I31" s="816">
        <v>0.12870999999999999</v>
      </c>
      <c r="J31" s="816">
        <v>0.47692499999999999</v>
      </c>
      <c r="K31" s="816">
        <v>0.15576999999999999</v>
      </c>
      <c r="L31" s="816">
        <v>0.19502</v>
      </c>
      <c r="M31" s="816">
        <v>0.41219</v>
      </c>
      <c r="N31" s="816">
        <v>0.18955</v>
      </c>
      <c r="O31" s="816">
        <v>0.52929000000000004</v>
      </c>
      <c r="P31" s="816">
        <v>0.26203000000000004</v>
      </c>
      <c r="Q31" s="817">
        <v>0.41423000000000004</v>
      </c>
      <c r="R31" s="817">
        <v>0.27271499999999999</v>
      </c>
      <c r="S31" s="817">
        <v>0.97180530999999992</v>
      </c>
      <c r="T31" s="817">
        <v>0.28037000000000001</v>
      </c>
      <c r="U31" s="817">
        <v>1.2248383529999998</v>
      </c>
      <c r="V31" s="817">
        <v>1.7498625190000001</v>
      </c>
      <c r="W31" s="817">
        <v>1.201298902</v>
      </c>
      <c r="X31" s="817">
        <v>1.982137069</v>
      </c>
      <c r="Y31" s="817">
        <v>0.69681752100000005</v>
      </c>
      <c r="Z31" s="817">
        <v>0.64959776800000002</v>
      </c>
      <c r="AA31" s="817">
        <v>1.8414846280000001</v>
      </c>
      <c r="AB31" s="817">
        <v>0.48991780499999998</v>
      </c>
      <c r="AC31" s="817">
        <v>2.6523038539999999</v>
      </c>
      <c r="AD31" s="817">
        <v>2.2476442570000001</v>
      </c>
      <c r="AE31" s="817">
        <v>3.3547036299999999</v>
      </c>
      <c r="AF31" s="817">
        <v>4.2295105910000004</v>
      </c>
      <c r="AG31" s="817">
        <v>5.177155</v>
      </c>
      <c r="AH31" s="817">
        <v>2.5732886669999999</v>
      </c>
      <c r="AI31" s="817">
        <v>3.3708104109999999</v>
      </c>
      <c r="AJ31" s="817">
        <v>2.6667472999999999</v>
      </c>
      <c r="AK31" s="817">
        <v>3.0492814139999997</v>
      </c>
      <c r="AL31" s="817">
        <v>5.6009714339999999</v>
      </c>
      <c r="AM31" s="817">
        <v>7.0930097950000004</v>
      </c>
      <c r="AN31" s="2">
        <v>4.0217938870000003</v>
      </c>
    </row>
    <row r="32" spans="1:40" ht="15" customHeight="1">
      <c r="A32" s="1484" t="s">
        <v>1397</v>
      </c>
      <c r="B32" s="1408" t="s">
        <v>17</v>
      </c>
      <c r="C32" s="726" t="s">
        <v>33</v>
      </c>
      <c r="D32" s="727">
        <v>8282</v>
      </c>
      <c r="E32" s="727">
        <v>18393</v>
      </c>
      <c r="F32" s="727">
        <v>18364</v>
      </c>
      <c r="G32" s="727">
        <v>16677</v>
      </c>
      <c r="H32" s="727">
        <v>20986</v>
      </c>
      <c r="I32" s="727">
        <v>21132</v>
      </c>
      <c r="J32" s="727">
        <v>36710</v>
      </c>
      <c r="K32" s="727">
        <v>21789</v>
      </c>
      <c r="L32" s="727">
        <v>22465</v>
      </c>
      <c r="M32" s="727">
        <v>28027</v>
      </c>
      <c r="N32" s="727">
        <v>22455</v>
      </c>
      <c r="O32" s="727">
        <v>40486</v>
      </c>
      <c r="P32" s="727">
        <v>30123</v>
      </c>
      <c r="Q32" s="727">
        <v>48463</v>
      </c>
      <c r="R32" s="727">
        <v>45203</v>
      </c>
      <c r="S32" s="727">
        <v>57687</v>
      </c>
      <c r="T32" s="727">
        <v>33752</v>
      </c>
      <c r="U32" s="727">
        <v>66977</v>
      </c>
      <c r="V32" s="727">
        <v>94826</v>
      </c>
      <c r="W32" s="727">
        <v>73344</v>
      </c>
      <c r="X32" s="727">
        <v>106298</v>
      </c>
      <c r="Y32" s="727">
        <v>152743</v>
      </c>
      <c r="Z32" s="727">
        <v>150552</v>
      </c>
      <c r="AA32" s="727">
        <v>166345</v>
      </c>
      <c r="AB32" s="727">
        <v>127935</v>
      </c>
      <c r="AC32" s="727">
        <v>437071</v>
      </c>
      <c r="AD32" s="727">
        <v>306607</v>
      </c>
      <c r="AE32" s="727">
        <v>1437028</v>
      </c>
      <c r="AF32" s="727">
        <v>1206929</v>
      </c>
      <c r="AG32" s="727">
        <v>1919610</v>
      </c>
      <c r="AH32" s="727">
        <v>1836709</v>
      </c>
      <c r="AI32" s="727">
        <v>1368483</v>
      </c>
      <c r="AJ32" s="727">
        <v>3737445</v>
      </c>
      <c r="AK32" s="727">
        <v>1866829</v>
      </c>
      <c r="AL32" s="727">
        <v>3451070</v>
      </c>
      <c r="AM32" s="727">
        <v>2298917</v>
      </c>
      <c r="AN32" s="2">
        <v>1150906</v>
      </c>
    </row>
    <row r="33" spans="1:40" ht="15" customHeight="1">
      <c r="A33" s="1484"/>
      <c r="B33" s="1397"/>
      <c r="C33" s="725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  <c r="AI33" s="31">
        <v>6606117.4910000004</v>
      </c>
      <c r="AJ33" s="31">
        <v>10598260.393999999</v>
      </c>
      <c r="AK33" s="31">
        <v>9230718.2609999999</v>
      </c>
      <c r="AL33" s="31">
        <v>12726843.524</v>
      </c>
      <c r="AM33" s="31">
        <v>14332981.889</v>
      </c>
      <c r="AN33" s="2">
        <v>8208050.0769999996</v>
      </c>
    </row>
    <row r="34" spans="1:40" ht="15" customHeight="1">
      <c r="A34" s="1484"/>
      <c r="B34" s="1397"/>
      <c r="C34" s="725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  <c r="AI34" s="31">
        <v>182435.26083367199</v>
      </c>
      <c r="AJ34" s="31">
        <v>311150.77066549798</v>
      </c>
      <c r="AK34" s="31">
        <v>183353.27567362899</v>
      </c>
      <c r="AL34" s="31">
        <v>417068.01737667603</v>
      </c>
      <c r="AM34" s="31">
        <v>335402.68065613002</v>
      </c>
      <c r="AN34" s="2">
        <v>159731.96782855599</v>
      </c>
    </row>
    <row r="35" spans="1:40" ht="15" customHeight="1">
      <c r="A35" s="1484"/>
      <c r="B35" s="1398" t="s">
        <v>18</v>
      </c>
      <c r="C35" s="725" t="s">
        <v>33</v>
      </c>
      <c r="D35" s="470">
        <v>6134</v>
      </c>
      <c r="E35" s="470">
        <v>9369</v>
      </c>
      <c r="F35" s="470">
        <v>12335</v>
      </c>
      <c r="G35" s="470">
        <v>13595</v>
      </c>
      <c r="H35" s="470">
        <v>14241</v>
      </c>
      <c r="I35" s="470">
        <v>12055</v>
      </c>
      <c r="J35" s="470">
        <v>22586</v>
      </c>
      <c r="K35" s="470">
        <v>20472</v>
      </c>
      <c r="L35" s="470">
        <v>22027</v>
      </c>
      <c r="M35" s="470">
        <v>19064</v>
      </c>
      <c r="N35" s="470">
        <v>20433</v>
      </c>
      <c r="O35" s="470">
        <v>25837</v>
      </c>
      <c r="P35" s="470">
        <v>18580</v>
      </c>
      <c r="Q35" s="470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  <c r="AI35" s="31">
        <v>243777</v>
      </c>
      <c r="AJ35" s="31">
        <v>352874</v>
      </c>
      <c r="AK35" s="31">
        <v>212178</v>
      </c>
      <c r="AL35" s="31">
        <v>525207</v>
      </c>
      <c r="AM35" s="31">
        <v>262921</v>
      </c>
      <c r="AN35" s="2">
        <v>151986</v>
      </c>
    </row>
    <row r="36" spans="1:40" ht="15" customHeight="1">
      <c r="A36" s="1484"/>
      <c r="B36" s="1398"/>
      <c r="C36" s="725" t="s">
        <v>32</v>
      </c>
      <c r="D36" s="470">
        <v>51580.112999999998</v>
      </c>
      <c r="E36" s="470">
        <v>87712.588000000003</v>
      </c>
      <c r="F36" s="470">
        <v>141199.13099999999</v>
      </c>
      <c r="G36" s="470">
        <v>171930.326</v>
      </c>
      <c r="H36" s="470">
        <v>195704.73</v>
      </c>
      <c r="I36" s="470">
        <v>187547.16899999999</v>
      </c>
      <c r="J36" s="470">
        <v>419705.46299999999</v>
      </c>
      <c r="K36" s="470">
        <v>302341.73499999999</v>
      </c>
      <c r="L36" s="470">
        <v>254876.016</v>
      </c>
      <c r="M36" s="470">
        <v>240296.86300000001</v>
      </c>
      <c r="N36" s="470">
        <v>259599.503</v>
      </c>
      <c r="O36" s="470">
        <v>413433.141</v>
      </c>
      <c r="P36" s="470">
        <v>331092.76199999999</v>
      </c>
      <c r="Q36" s="470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  <c r="AI36" s="31">
        <v>2629090.574</v>
      </c>
      <c r="AJ36" s="31">
        <v>3357551.7620000001</v>
      </c>
      <c r="AK36" s="31">
        <v>2392512.9759999998</v>
      </c>
      <c r="AL36" s="31">
        <v>5049864.5279999999</v>
      </c>
      <c r="AM36" s="31">
        <v>2933457.4270000001</v>
      </c>
      <c r="AN36" s="2">
        <v>1815092.1040000001</v>
      </c>
    </row>
    <row r="37" spans="1:40" ht="15" customHeight="1">
      <c r="A37" s="1484"/>
      <c r="B37" s="1398"/>
      <c r="C37" s="725" t="s">
        <v>31</v>
      </c>
      <c r="D37" s="470">
        <v>932.80923888100006</v>
      </c>
      <c r="E37" s="470">
        <v>1601.708093901</v>
      </c>
      <c r="F37" s="470">
        <v>2644.4326679430001</v>
      </c>
      <c r="G37" s="470">
        <v>3326.6747892859999</v>
      </c>
      <c r="H37" s="470">
        <v>3729.0163602100001</v>
      </c>
      <c r="I37" s="470">
        <v>3847.8851961370001</v>
      </c>
      <c r="J37" s="470">
        <v>8621.2217185150002</v>
      </c>
      <c r="K37" s="470">
        <v>6320.6628878490001</v>
      </c>
      <c r="L37" s="470">
        <v>5143.1620178749999</v>
      </c>
      <c r="M37" s="470">
        <v>4862.656941837</v>
      </c>
      <c r="N37" s="470">
        <v>5145.5826314489996</v>
      </c>
      <c r="O37" s="470">
        <v>8436.1156118679992</v>
      </c>
      <c r="P37" s="470">
        <v>6390.4098812109996</v>
      </c>
      <c r="Q37" s="470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  <c r="AI37" s="31">
        <v>65062.373740834002</v>
      </c>
      <c r="AJ37" s="31">
        <v>83994.649690207996</v>
      </c>
      <c r="AK37" s="31">
        <v>56228.747007364</v>
      </c>
      <c r="AL37" s="31">
        <v>89178.391079965993</v>
      </c>
      <c r="AM37" s="31">
        <v>59469.448189422001</v>
      </c>
      <c r="AN37" s="2">
        <v>41940.612236604997</v>
      </c>
    </row>
    <row r="38" spans="1:40" ht="15" customHeight="1">
      <c r="A38" s="1484"/>
      <c r="B38" s="1397" t="s">
        <v>168</v>
      </c>
      <c r="C38" s="725" t="s">
        <v>33</v>
      </c>
      <c r="D38" s="470">
        <v>7519</v>
      </c>
      <c r="E38" s="470">
        <v>18360</v>
      </c>
      <c r="F38" s="470">
        <v>29475</v>
      </c>
      <c r="G38" s="470">
        <v>24557</v>
      </c>
      <c r="H38" s="470">
        <v>67937</v>
      </c>
      <c r="I38" s="470">
        <v>71653</v>
      </c>
      <c r="J38" s="470">
        <v>56824</v>
      </c>
      <c r="K38" s="470">
        <v>34030</v>
      </c>
      <c r="L38" s="470">
        <v>24027</v>
      </c>
      <c r="M38" s="470">
        <v>30844</v>
      </c>
      <c r="N38" s="470">
        <v>32319</v>
      </c>
      <c r="O38" s="470">
        <v>35741</v>
      </c>
      <c r="P38" s="470">
        <v>32837</v>
      </c>
      <c r="Q38" s="470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  <c r="AI38" s="31">
        <v>76631</v>
      </c>
      <c r="AJ38" s="31">
        <v>77274</v>
      </c>
      <c r="AK38" s="31">
        <v>103309</v>
      </c>
      <c r="AL38" s="31">
        <v>66292</v>
      </c>
      <c r="AM38" s="31">
        <v>56619</v>
      </c>
      <c r="AN38" s="2">
        <v>33842</v>
      </c>
    </row>
    <row r="39" spans="1:40" ht="15" customHeight="1">
      <c r="A39" s="1484"/>
      <c r="B39" s="1397"/>
      <c r="C39" s="725" t="s">
        <v>32</v>
      </c>
      <c r="D39" s="470">
        <v>63988.5</v>
      </c>
      <c r="E39" s="470">
        <v>158190.576</v>
      </c>
      <c r="F39" s="470">
        <v>282324.09499999997</v>
      </c>
      <c r="G39" s="470">
        <v>170700.57500000001</v>
      </c>
      <c r="H39" s="470">
        <v>284421.701</v>
      </c>
      <c r="I39" s="470">
        <v>158128.56099999999</v>
      </c>
      <c r="J39" s="470">
        <v>145917.057</v>
      </c>
      <c r="K39" s="470">
        <v>77737.11</v>
      </c>
      <c r="L39" s="470">
        <v>55844.555</v>
      </c>
      <c r="M39" s="470">
        <v>91771.391000000003</v>
      </c>
      <c r="N39" s="470">
        <v>101055.853</v>
      </c>
      <c r="O39" s="470">
        <v>84992.846999999994</v>
      </c>
      <c r="P39" s="470">
        <v>65810.214999999997</v>
      </c>
      <c r="Q39" s="470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  <c r="AI39" s="31">
        <v>95955.953999999998</v>
      </c>
      <c r="AJ39" s="31">
        <v>93473.167000000001</v>
      </c>
      <c r="AK39" s="31">
        <v>199714.95699999999</v>
      </c>
      <c r="AL39" s="31">
        <v>141957.94099999999</v>
      </c>
      <c r="AM39" s="31">
        <v>126842.698</v>
      </c>
      <c r="AN39" s="2">
        <v>61937.862000000001</v>
      </c>
    </row>
    <row r="40" spans="1:40" ht="15" customHeight="1">
      <c r="A40" s="1484"/>
      <c r="B40" s="1397"/>
      <c r="C40" s="725" t="s">
        <v>31</v>
      </c>
      <c r="D40" s="470">
        <v>943.76237464799999</v>
      </c>
      <c r="E40" s="470">
        <v>2542.6957997730001</v>
      </c>
      <c r="F40" s="470">
        <v>4725.0701123839999</v>
      </c>
      <c r="G40" s="470">
        <v>3773.2233713740002</v>
      </c>
      <c r="H40" s="470">
        <v>6910.3021352349997</v>
      </c>
      <c r="I40" s="470">
        <v>4633.8888100659997</v>
      </c>
      <c r="J40" s="470">
        <v>3999.3909796170001</v>
      </c>
      <c r="K40" s="470">
        <v>2271.7264847450001</v>
      </c>
      <c r="L40" s="470">
        <v>1351.2820673839999</v>
      </c>
      <c r="M40" s="470">
        <v>2282.7119513870002</v>
      </c>
      <c r="N40" s="470">
        <v>2684.945542119</v>
      </c>
      <c r="O40" s="470">
        <v>2573.7602297590001</v>
      </c>
      <c r="P40" s="470">
        <v>1817.7398678510001</v>
      </c>
      <c r="Q40" s="470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  <c r="AI40" s="31">
        <v>5847.0956363730002</v>
      </c>
      <c r="AJ40" s="31">
        <v>4962.3540159690001</v>
      </c>
      <c r="AK40" s="31">
        <v>3985.1869059710002</v>
      </c>
      <c r="AL40" s="31">
        <v>3621.9940470259999</v>
      </c>
      <c r="AM40" s="31">
        <v>3108.0319204829998</v>
      </c>
      <c r="AN40" s="2">
        <v>1267.3889631770001</v>
      </c>
    </row>
    <row r="41" spans="1:40" ht="15" customHeight="1">
      <c r="A41" s="1484"/>
      <c r="B41" s="1397" t="s">
        <v>169</v>
      </c>
      <c r="C41" s="725" t="s">
        <v>33</v>
      </c>
      <c r="D41" s="470">
        <v>2</v>
      </c>
      <c r="E41" s="470">
        <v>12</v>
      </c>
      <c r="F41" s="470">
        <v>11</v>
      </c>
      <c r="G41" s="470">
        <v>30</v>
      </c>
      <c r="H41" s="470">
        <v>8</v>
      </c>
      <c r="I41" s="470">
        <v>12</v>
      </c>
      <c r="J41" s="470">
        <v>14</v>
      </c>
      <c r="K41" s="470">
        <v>6</v>
      </c>
      <c r="L41" s="470"/>
      <c r="M41" s="470">
        <v>2</v>
      </c>
      <c r="N41" s="470">
        <v>1</v>
      </c>
      <c r="O41" s="470">
        <v>2</v>
      </c>
      <c r="P41" s="470"/>
      <c r="Q41" s="470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  <c r="AI41" s="31">
        <v>1</v>
      </c>
      <c r="AJ41" s="31">
        <v>1</v>
      </c>
      <c r="AK41" s="31"/>
      <c r="AL41" s="31">
        <v>1</v>
      </c>
      <c r="AM41" s="31">
        <v>2</v>
      </c>
    </row>
    <row r="42" spans="1:40" ht="15" customHeight="1">
      <c r="A42" s="1484"/>
      <c r="B42" s="1397"/>
      <c r="C42" s="725" t="s">
        <v>32</v>
      </c>
      <c r="D42" s="470">
        <v>3453.7510000000002</v>
      </c>
      <c r="E42" s="470">
        <v>26328.131000000001</v>
      </c>
      <c r="F42" s="470">
        <v>10214.791999999999</v>
      </c>
      <c r="G42" s="470">
        <v>54372.769</v>
      </c>
      <c r="H42" s="470">
        <v>43499.063999999998</v>
      </c>
      <c r="I42" s="470">
        <v>22413.221000000001</v>
      </c>
      <c r="J42" s="470">
        <v>215107.73300000001</v>
      </c>
      <c r="K42" s="470">
        <v>29027.09</v>
      </c>
      <c r="L42" s="470"/>
      <c r="M42" s="470">
        <v>2120</v>
      </c>
      <c r="N42" s="470">
        <v>180</v>
      </c>
      <c r="O42" s="470">
        <v>14289.937</v>
      </c>
      <c r="P42" s="470"/>
      <c r="Q42" s="470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  <c r="AI42" s="31">
        <v>1</v>
      </c>
      <c r="AJ42" s="31">
        <v>174</v>
      </c>
      <c r="AK42" s="31"/>
      <c r="AL42" s="31">
        <v>50</v>
      </c>
      <c r="AM42" s="31">
        <v>100</v>
      </c>
    </row>
    <row r="43" spans="1:40" ht="15" customHeight="1">
      <c r="A43" s="1484"/>
      <c r="B43" s="1397"/>
      <c r="C43" s="725" t="s">
        <v>31</v>
      </c>
      <c r="D43" s="470">
        <v>12.087322772</v>
      </c>
      <c r="E43" s="470">
        <v>92.128752972000001</v>
      </c>
      <c r="F43" s="470">
        <v>36.515196840000002</v>
      </c>
      <c r="G43" s="470">
        <v>196.287749085</v>
      </c>
      <c r="H43" s="470">
        <v>160.04743231800001</v>
      </c>
      <c r="I43" s="470">
        <v>84.634628786999997</v>
      </c>
      <c r="J43" s="470">
        <v>825.54954205000001</v>
      </c>
      <c r="K43" s="470">
        <v>113.78635534</v>
      </c>
      <c r="L43" s="470"/>
      <c r="M43" s="470">
        <v>8.5033200000000004</v>
      </c>
      <c r="N43" s="470">
        <v>0.73853999999999997</v>
      </c>
      <c r="O43" s="470">
        <v>59.730316596999998</v>
      </c>
      <c r="P43" s="470"/>
      <c r="Q43" s="470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  <c r="AI43" s="31">
        <v>5.9699999999999996E-3</v>
      </c>
      <c r="AJ43" s="31">
        <v>1.051134</v>
      </c>
      <c r="AK43" s="31"/>
      <c r="AL43" s="31">
        <v>0.30630000000000002</v>
      </c>
      <c r="AM43" s="31">
        <v>0.6321</v>
      </c>
    </row>
    <row r="44" spans="1:40" ht="15" customHeight="1">
      <c r="A44" s="1484"/>
      <c r="B44" s="1399" t="s">
        <v>48</v>
      </c>
      <c r="C44" s="1106" t="s">
        <v>33</v>
      </c>
      <c r="D44" s="813">
        <v>21937</v>
      </c>
      <c r="E44" s="813">
        <v>46134</v>
      </c>
      <c r="F44" s="813">
        <v>60185</v>
      </c>
      <c r="G44" s="813">
        <v>54859</v>
      </c>
      <c r="H44" s="813">
        <v>103172</v>
      </c>
      <c r="I44" s="813">
        <v>104852</v>
      </c>
      <c r="J44" s="813">
        <v>116134</v>
      </c>
      <c r="K44" s="813">
        <v>76297</v>
      </c>
      <c r="L44" s="813">
        <v>68519</v>
      </c>
      <c r="M44" s="813">
        <v>77937</v>
      </c>
      <c r="N44" s="813">
        <v>75208</v>
      </c>
      <c r="O44" s="813">
        <v>102066</v>
      </c>
      <c r="P44" s="813">
        <v>81540</v>
      </c>
      <c r="Q44" s="813">
        <v>132444</v>
      </c>
      <c r="R44" s="813">
        <v>99283</v>
      </c>
      <c r="S44" s="813">
        <v>117543</v>
      </c>
      <c r="T44" s="813">
        <v>78272</v>
      </c>
      <c r="U44" s="813">
        <v>121796</v>
      </c>
      <c r="V44" s="813">
        <v>148723</v>
      </c>
      <c r="W44" s="813">
        <v>121098</v>
      </c>
      <c r="X44" s="813">
        <v>176287</v>
      </c>
      <c r="Y44" s="813">
        <v>242340</v>
      </c>
      <c r="Z44" s="813">
        <v>246914</v>
      </c>
      <c r="AA44" s="813">
        <v>324993</v>
      </c>
      <c r="AB44" s="813">
        <v>287120</v>
      </c>
      <c r="AC44" s="813">
        <v>1060416</v>
      </c>
      <c r="AD44" s="813">
        <v>594672</v>
      </c>
      <c r="AE44" s="813">
        <v>1965317</v>
      </c>
      <c r="AF44" s="813">
        <v>1605459</v>
      </c>
      <c r="AG44" s="813">
        <v>2387315</v>
      </c>
      <c r="AH44" s="813">
        <v>2341592</v>
      </c>
      <c r="AI44" s="813">
        <v>1688892</v>
      </c>
      <c r="AJ44" s="813">
        <v>4167594</v>
      </c>
      <c r="AK44" s="813">
        <v>2182316</v>
      </c>
      <c r="AL44" s="813">
        <v>4042570</v>
      </c>
      <c r="AM44" s="813">
        <v>2618459</v>
      </c>
      <c r="AN44" s="2">
        <v>1336734</v>
      </c>
    </row>
    <row r="45" spans="1:40" ht="15" customHeight="1">
      <c r="A45" s="1484"/>
      <c r="B45" s="1399"/>
      <c r="C45" s="1106" t="s">
        <v>32</v>
      </c>
      <c r="D45" s="813">
        <v>288994.38800000004</v>
      </c>
      <c r="E45" s="813">
        <v>676772.92999999993</v>
      </c>
      <c r="F45" s="813">
        <v>806223.60800000001</v>
      </c>
      <c r="G45" s="813">
        <v>713872.57700000005</v>
      </c>
      <c r="H45" s="813">
        <v>936057.60599999991</v>
      </c>
      <c r="I45" s="813">
        <v>863565.60600000003</v>
      </c>
      <c r="J45" s="813">
        <v>1755375.1630000002</v>
      </c>
      <c r="K45" s="813">
        <v>851421.397</v>
      </c>
      <c r="L45" s="813">
        <v>651286.45600000001</v>
      </c>
      <c r="M45" s="813">
        <v>901416.56400000001</v>
      </c>
      <c r="N45" s="813">
        <v>683634.05300000007</v>
      </c>
      <c r="O45" s="813">
        <v>1580949.5290000001</v>
      </c>
      <c r="P45" s="813">
        <v>1191006.7629999998</v>
      </c>
      <c r="Q45" s="813">
        <v>1927116.5159999998</v>
      </c>
      <c r="R45" s="813">
        <v>1572953.3729999999</v>
      </c>
      <c r="S45" s="813">
        <v>2173310.4990000003</v>
      </c>
      <c r="T45" s="813">
        <v>1133639.9749999999</v>
      </c>
      <c r="U45" s="813">
        <v>3163921.7909999997</v>
      </c>
      <c r="V45" s="813">
        <v>4192204.398</v>
      </c>
      <c r="W45" s="813">
        <v>2682805.6420000005</v>
      </c>
      <c r="X45" s="813">
        <v>4416371.6159999995</v>
      </c>
      <c r="Y45" s="813">
        <v>5874772.057</v>
      </c>
      <c r="Z45" s="813">
        <v>6067957.1320000002</v>
      </c>
      <c r="AA45" s="813">
        <v>6966320.1979999999</v>
      </c>
      <c r="AB45" s="813">
        <v>3535363.5820000004</v>
      </c>
      <c r="AC45" s="813">
        <v>7342205.9709999999</v>
      </c>
      <c r="AD45" s="813">
        <v>6044985.4129999997</v>
      </c>
      <c r="AE45" s="813">
        <v>7452548.2459999993</v>
      </c>
      <c r="AF45" s="813">
        <v>8501358.0860000011</v>
      </c>
      <c r="AG45" s="813">
        <v>14111683.615</v>
      </c>
      <c r="AH45" s="813">
        <v>11299661.092</v>
      </c>
      <c r="AI45" s="813">
        <v>9331165.0190000013</v>
      </c>
      <c r="AJ45" s="813">
        <v>14049459.322999999</v>
      </c>
      <c r="AK45" s="813">
        <v>11822946.194</v>
      </c>
      <c r="AL45" s="813">
        <v>17918715.993000001</v>
      </c>
      <c r="AM45" s="813">
        <v>17393382.013999999</v>
      </c>
      <c r="AN45" s="2">
        <v>10085080.043</v>
      </c>
    </row>
    <row r="46" spans="1:40" ht="15" customHeight="1" thickBot="1">
      <c r="A46" s="1485"/>
      <c r="B46" s="1487"/>
      <c r="C46" s="815" t="s">
        <v>31</v>
      </c>
      <c r="D46" s="814">
        <v>3622.7026387320002</v>
      </c>
      <c r="E46" s="814">
        <v>8365.5483860589993</v>
      </c>
      <c r="F46" s="814">
        <v>11209.798018168</v>
      </c>
      <c r="G46" s="814">
        <v>10549.965368564999</v>
      </c>
      <c r="H46" s="814">
        <v>15037.082316010999</v>
      </c>
      <c r="I46" s="814">
        <v>13654.976274107999</v>
      </c>
      <c r="J46" s="814">
        <v>23455.895852857</v>
      </c>
      <c r="K46" s="814">
        <v>13302.467254145</v>
      </c>
      <c r="L46" s="814">
        <v>10139.036492407999</v>
      </c>
      <c r="M46" s="814">
        <v>13234.771805586999</v>
      </c>
      <c r="N46" s="814">
        <v>11505.772390066999</v>
      </c>
      <c r="O46" s="814">
        <v>23098.472244044002</v>
      </c>
      <c r="P46" s="814">
        <v>17050.137687301998</v>
      </c>
      <c r="Q46" s="814">
        <v>27278.322094321</v>
      </c>
      <c r="R46" s="814">
        <v>22403.610342194999</v>
      </c>
      <c r="S46" s="814">
        <v>28154.712997772</v>
      </c>
      <c r="T46" s="814">
        <v>16432.663709608001</v>
      </c>
      <c r="U46" s="814">
        <v>40455.455958410996</v>
      </c>
      <c r="V46" s="814">
        <v>49633.299317246005</v>
      </c>
      <c r="W46" s="814">
        <v>31136.521377277</v>
      </c>
      <c r="X46" s="814">
        <v>52039.575827568005</v>
      </c>
      <c r="Y46" s="814">
        <v>69854.077626482002</v>
      </c>
      <c r="Z46" s="814">
        <v>72133.931361354</v>
      </c>
      <c r="AA46" s="814">
        <v>88632.843664326996</v>
      </c>
      <c r="AB46" s="814">
        <v>51142.954820132996</v>
      </c>
      <c r="AC46" s="814">
        <v>152987.90276802299</v>
      </c>
      <c r="AD46" s="814">
        <v>97950.685495062004</v>
      </c>
      <c r="AE46" s="814">
        <v>184419.75530324399</v>
      </c>
      <c r="AF46" s="814">
        <v>157047.39808153501</v>
      </c>
      <c r="AG46" s="814">
        <v>336833.25047741696</v>
      </c>
      <c r="AH46" s="814">
        <v>313980.39206434897</v>
      </c>
      <c r="AI46" s="814">
        <v>253344.736180879</v>
      </c>
      <c r="AJ46" s="814">
        <v>400108.82550567499</v>
      </c>
      <c r="AK46" s="814">
        <v>243567.20958696399</v>
      </c>
      <c r="AL46" s="814">
        <v>509868.70880366798</v>
      </c>
      <c r="AM46" s="814">
        <v>397980.79286603502</v>
      </c>
      <c r="AN46" s="2">
        <v>202939.969028338</v>
      </c>
    </row>
    <row r="47" spans="1:40" ht="15" customHeight="1">
      <c r="A47" s="1490" t="s">
        <v>175</v>
      </c>
      <c r="B47" s="1493" t="s">
        <v>48</v>
      </c>
      <c r="C47" s="818" t="s">
        <v>33</v>
      </c>
      <c r="D47" s="819">
        <v>22350</v>
      </c>
      <c r="E47" s="819">
        <v>47250</v>
      </c>
      <c r="F47" s="819">
        <v>60972</v>
      </c>
      <c r="G47" s="819">
        <v>56103</v>
      </c>
      <c r="H47" s="819">
        <v>107485</v>
      </c>
      <c r="I47" s="819">
        <v>108195</v>
      </c>
      <c r="J47" s="819">
        <v>121058</v>
      </c>
      <c r="K47" s="819">
        <v>77765</v>
      </c>
      <c r="L47" s="819">
        <v>70295</v>
      </c>
      <c r="M47" s="819">
        <v>83992</v>
      </c>
      <c r="N47" s="819">
        <v>79665</v>
      </c>
      <c r="O47" s="819">
        <v>113242</v>
      </c>
      <c r="P47" s="819">
        <v>84001</v>
      </c>
      <c r="Q47" s="819">
        <v>136027</v>
      </c>
      <c r="R47" s="820">
        <v>107978</v>
      </c>
      <c r="S47" s="820">
        <v>130536</v>
      </c>
      <c r="T47" s="820">
        <v>85735</v>
      </c>
      <c r="U47" s="820">
        <v>133617</v>
      </c>
      <c r="V47" s="820">
        <v>167475</v>
      </c>
      <c r="W47" s="820">
        <v>133094</v>
      </c>
      <c r="X47" s="820">
        <v>191466</v>
      </c>
      <c r="Y47" s="820">
        <v>251243</v>
      </c>
      <c r="Z47" s="820">
        <v>253818</v>
      </c>
      <c r="AA47" s="820">
        <v>348126</v>
      </c>
      <c r="AB47" s="820">
        <v>296391</v>
      </c>
      <c r="AC47" s="820">
        <v>1102235</v>
      </c>
      <c r="AD47" s="820">
        <v>606260</v>
      </c>
      <c r="AE47" s="820">
        <v>1974439</v>
      </c>
      <c r="AF47" s="820">
        <v>1619243</v>
      </c>
      <c r="AG47" s="820">
        <v>2400632</v>
      </c>
      <c r="AH47" s="820">
        <v>2354153</v>
      </c>
      <c r="AI47" s="820">
        <v>1714521</v>
      </c>
      <c r="AJ47" s="820">
        <v>4177455</v>
      </c>
      <c r="AK47" s="820">
        <v>2197692</v>
      </c>
      <c r="AL47" s="820">
        <v>4068269</v>
      </c>
      <c r="AM47" s="820">
        <v>2663422</v>
      </c>
      <c r="AN47" s="2">
        <v>1359694</v>
      </c>
    </row>
    <row r="48" spans="1:40" ht="15" customHeight="1">
      <c r="A48" s="1491"/>
      <c r="B48" s="1494"/>
      <c r="C48" s="818" t="s">
        <v>32</v>
      </c>
      <c r="D48" s="819">
        <v>331934.44900000002</v>
      </c>
      <c r="E48" s="819">
        <v>751116.59399999992</v>
      </c>
      <c r="F48" s="819">
        <v>889911.60800000001</v>
      </c>
      <c r="G48" s="819">
        <v>802259.57700000005</v>
      </c>
      <c r="H48" s="819">
        <v>1096421.8259999999</v>
      </c>
      <c r="I48" s="819">
        <v>1013730.816</v>
      </c>
      <c r="J48" s="819">
        <v>2272810.1630000002</v>
      </c>
      <c r="K48" s="819">
        <v>1071061.3969999999</v>
      </c>
      <c r="L48" s="819">
        <v>852806.45600000001</v>
      </c>
      <c r="M48" s="819">
        <v>1372340.544</v>
      </c>
      <c r="N48" s="819">
        <v>936129.02600000007</v>
      </c>
      <c r="O48" s="819">
        <v>2140192.5290000001</v>
      </c>
      <c r="P48" s="819">
        <v>1467238.2729999998</v>
      </c>
      <c r="Q48" s="819">
        <v>2437306.1359999999</v>
      </c>
      <c r="R48" s="820">
        <v>1927615.673</v>
      </c>
      <c r="S48" s="820">
        <v>3288472.8090000004</v>
      </c>
      <c r="T48" s="820">
        <v>1475265.9209999999</v>
      </c>
      <c r="U48" s="820">
        <v>4426815.574</v>
      </c>
      <c r="V48" s="820">
        <v>6051919.6809999999</v>
      </c>
      <c r="W48" s="820">
        <v>3904125.0440000007</v>
      </c>
      <c r="X48" s="820">
        <v>15357894.287999999</v>
      </c>
      <c r="Y48" s="820">
        <v>6801751.8710000003</v>
      </c>
      <c r="Z48" s="820">
        <v>6892267.051</v>
      </c>
      <c r="AA48" s="820">
        <v>9078830.6260000002</v>
      </c>
      <c r="AB48" s="820">
        <v>4385093.3580000009</v>
      </c>
      <c r="AC48" s="820">
        <v>10408651.773</v>
      </c>
      <c r="AD48" s="820">
        <v>8645793.659</v>
      </c>
      <c r="AE48" s="820">
        <v>11560990.472999999</v>
      </c>
      <c r="AF48" s="820">
        <v>13663484.738000002</v>
      </c>
      <c r="AG48" s="820">
        <v>19825624.664000001</v>
      </c>
      <c r="AH48" s="820">
        <v>14343773.098999999</v>
      </c>
      <c r="AI48" s="820">
        <v>13473523.573000001</v>
      </c>
      <c r="AJ48" s="820">
        <v>17111493.967999998</v>
      </c>
      <c r="AK48" s="820">
        <v>15138292.397</v>
      </c>
      <c r="AL48" s="820">
        <v>24346345.23</v>
      </c>
      <c r="AM48" s="820">
        <v>25138515.976999998</v>
      </c>
      <c r="AN48" s="2">
        <v>15065383.377999999</v>
      </c>
    </row>
    <row r="49" spans="1:40" ht="15" customHeight="1">
      <c r="A49" s="1491"/>
      <c r="B49" s="1494"/>
      <c r="C49" s="818" t="s">
        <v>31</v>
      </c>
      <c r="D49" s="819">
        <v>3769.2040463330004</v>
      </c>
      <c r="E49" s="819">
        <v>8439.9951775230002</v>
      </c>
      <c r="F49" s="819">
        <v>11428.128052168</v>
      </c>
      <c r="G49" s="819">
        <v>11113.947519564999</v>
      </c>
      <c r="H49" s="819">
        <v>15374.153041010999</v>
      </c>
      <c r="I49" s="819">
        <v>14101.783915508</v>
      </c>
      <c r="J49" s="819">
        <v>24338.147127856999</v>
      </c>
      <c r="K49" s="819">
        <v>14697.383584145</v>
      </c>
      <c r="L49" s="819">
        <v>10286.326512407999</v>
      </c>
      <c r="M49" s="819">
        <v>14351.659575746999</v>
      </c>
      <c r="N49" s="819">
        <v>12645.905701948999</v>
      </c>
      <c r="O49" s="819">
        <v>23809.083484044</v>
      </c>
      <c r="P49" s="819">
        <v>17390.670441861999</v>
      </c>
      <c r="Q49" s="819">
        <v>29462.931340741001</v>
      </c>
      <c r="R49" s="820">
        <v>23470.271699094999</v>
      </c>
      <c r="S49" s="820">
        <v>30885.038921081999</v>
      </c>
      <c r="T49" s="820">
        <v>17298.434836208002</v>
      </c>
      <c r="U49" s="820">
        <v>41482.730708673997</v>
      </c>
      <c r="V49" s="820">
        <v>51888.415796913003</v>
      </c>
      <c r="W49" s="820">
        <v>31403.393086679</v>
      </c>
      <c r="X49" s="820">
        <v>61833.626835037008</v>
      </c>
      <c r="Y49" s="820">
        <v>72676.655744281001</v>
      </c>
      <c r="Z49" s="820">
        <v>75309.470505449994</v>
      </c>
      <c r="AA49" s="820">
        <v>94415.089566605995</v>
      </c>
      <c r="AB49" s="820">
        <v>56289.867227032999</v>
      </c>
      <c r="AC49" s="820">
        <v>162388.610232137</v>
      </c>
      <c r="AD49" s="820">
        <v>103593.860652271</v>
      </c>
      <c r="AE49" s="820">
        <v>202463.04632173898</v>
      </c>
      <c r="AF49" s="820">
        <v>177653.546569881</v>
      </c>
      <c r="AG49" s="820">
        <v>346283.02474954695</v>
      </c>
      <c r="AH49" s="820">
        <v>324806.07454751595</v>
      </c>
      <c r="AI49" s="820">
        <v>265961.02152636001</v>
      </c>
      <c r="AJ49" s="820">
        <v>410042.5823909</v>
      </c>
      <c r="AK49" s="820">
        <v>249961.08111601698</v>
      </c>
      <c r="AL49" s="820">
        <v>527848.50936928194</v>
      </c>
      <c r="AM49" s="820">
        <v>412412.86887168599</v>
      </c>
      <c r="AN49" s="2">
        <v>229026.40590375901</v>
      </c>
    </row>
    <row r="50" spans="1:40" ht="15" customHeight="1">
      <c r="A50" s="1491"/>
      <c r="B50" s="1495" t="s">
        <v>170</v>
      </c>
      <c r="C50" s="821" t="s">
        <v>33</v>
      </c>
      <c r="D50" s="822">
        <v>1490</v>
      </c>
      <c r="E50" s="822">
        <v>2147.7272727272725</v>
      </c>
      <c r="F50" s="822">
        <v>3387.3333333333335</v>
      </c>
      <c r="G50" s="822">
        <v>2671.5714285714284</v>
      </c>
      <c r="H50" s="822">
        <v>4885.681818181818</v>
      </c>
      <c r="I50" s="822">
        <v>5409.75</v>
      </c>
      <c r="J50" s="822">
        <v>5502.636363636364</v>
      </c>
      <c r="K50" s="822">
        <v>3888.25</v>
      </c>
      <c r="L50" s="822">
        <v>3699.7368421052633</v>
      </c>
      <c r="M50" s="822">
        <v>3817.818181818182</v>
      </c>
      <c r="N50" s="822">
        <v>3983.25</v>
      </c>
      <c r="O50" s="822">
        <v>5662.1</v>
      </c>
      <c r="P50" s="822">
        <v>5250.0625</v>
      </c>
      <c r="Q50" s="822">
        <v>6183.045454545455</v>
      </c>
      <c r="R50" s="823">
        <v>5998.7777777777774</v>
      </c>
      <c r="S50" s="823">
        <v>5933.454545454545</v>
      </c>
      <c r="T50" s="823">
        <v>4286.75</v>
      </c>
      <c r="U50" s="823">
        <v>6680.85</v>
      </c>
      <c r="V50" s="823">
        <v>7975</v>
      </c>
      <c r="W50" s="823">
        <v>7394.1111111111113</v>
      </c>
      <c r="X50" s="823">
        <v>9117.4285714285706</v>
      </c>
      <c r="Y50" s="823">
        <v>11963.952380952382</v>
      </c>
      <c r="Z50" s="823">
        <v>12690.9</v>
      </c>
      <c r="AA50" s="823">
        <v>18322.42105263158</v>
      </c>
      <c r="AB50" s="823">
        <v>17434.764705882353</v>
      </c>
      <c r="AC50" s="823">
        <v>47923.260869565216</v>
      </c>
      <c r="AD50" s="823">
        <v>35662.352941176468</v>
      </c>
      <c r="AE50" s="823">
        <v>85845.173913043473</v>
      </c>
      <c r="AF50" s="823">
        <v>80962.149999999994</v>
      </c>
      <c r="AG50" s="823">
        <v>114315.80952380953</v>
      </c>
      <c r="AH50" s="823">
        <v>112102.52380952382</v>
      </c>
      <c r="AI50" s="823">
        <v>95251.166666666672</v>
      </c>
      <c r="AJ50" s="823">
        <v>189884.31818181818</v>
      </c>
      <c r="AK50" s="823">
        <v>104652</v>
      </c>
      <c r="AL50" s="823">
        <v>203413.45</v>
      </c>
      <c r="AM50" s="823">
        <v>133171.1</v>
      </c>
      <c r="AN50" s="2">
        <v>75538.555555555562</v>
      </c>
    </row>
    <row r="51" spans="1:40" ht="15" customHeight="1">
      <c r="A51" s="1491"/>
      <c r="B51" s="1495"/>
      <c r="C51" s="821" t="s">
        <v>32</v>
      </c>
      <c r="D51" s="822">
        <v>22128.963266666669</v>
      </c>
      <c r="E51" s="822">
        <v>34141.663363636362</v>
      </c>
      <c r="F51" s="822">
        <v>49439.533777777775</v>
      </c>
      <c r="G51" s="822">
        <v>38202.837</v>
      </c>
      <c r="H51" s="822">
        <v>49837.355727272719</v>
      </c>
      <c r="I51" s="822">
        <v>50686.540800000002</v>
      </c>
      <c r="J51" s="822">
        <v>103309.55286363637</v>
      </c>
      <c r="K51" s="822">
        <v>53553.069849999993</v>
      </c>
      <c r="L51" s="822">
        <v>44884.550315789471</v>
      </c>
      <c r="M51" s="822">
        <v>62379.115636363633</v>
      </c>
      <c r="N51" s="822">
        <v>46806.451300000001</v>
      </c>
      <c r="O51" s="822">
        <v>107009.62645000001</v>
      </c>
      <c r="P51" s="822">
        <v>91702.392062499988</v>
      </c>
      <c r="Q51" s="822">
        <v>110786.64254545454</v>
      </c>
      <c r="R51" s="823">
        <v>107089.75961111111</v>
      </c>
      <c r="S51" s="823">
        <v>149476.0367727273</v>
      </c>
      <c r="T51" s="823">
        <v>73763.29604999999</v>
      </c>
      <c r="U51" s="823">
        <v>221340.7787</v>
      </c>
      <c r="V51" s="823">
        <v>288186.65147619048</v>
      </c>
      <c r="W51" s="823">
        <v>216895.83577777783</v>
      </c>
      <c r="X51" s="823">
        <v>731328.29942857136</v>
      </c>
      <c r="Y51" s="823">
        <v>323892.94623809523</v>
      </c>
      <c r="Z51" s="823">
        <v>344613.35255000001</v>
      </c>
      <c r="AA51" s="823">
        <v>477833.19084210525</v>
      </c>
      <c r="AB51" s="823">
        <v>257946.66811764712</v>
      </c>
      <c r="AC51" s="823">
        <v>452550.07708695653</v>
      </c>
      <c r="AD51" s="823">
        <v>508576.09758823528</v>
      </c>
      <c r="AE51" s="823">
        <v>502651.75969565212</v>
      </c>
      <c r="AF51" s="823">
        <v>683174.23690000013</v>
      </c>
      <c r="AG51" s="823">
        <v>944077.364952381</v>
      </c>
      <c r="AH51" s="823">
        <v>683036.81423809519</v>
      </c>
      <c r="AI51" s="823">
        <v>748529.08738888893</v>
      </c>
      <c r="AJ51" s="823">
        <v>777795.18036363635</v>
      </c>
      <c r="AK51" s="823">
        <v>720871.06652380957</v>
      </c>
      <c r="AL51" s="823">
        <v>1217317.2615</v>
      </c>
      <c r="AM51" s="823">
        <v>1256925.7988499999</v>
      </c>
      <c r="AN51" s="2">
        <v>836965.7432222222</v>
      </c>
    </row>
    <row r="52" spans="1:40" ht="15" customHeight="1" thickBot="1">
      <c r="A52" s="1492"/>
      <c r="B52" s="1496"/>
      <c r="C52" s="827" t="s">
        <v>31</v>
      </c>
      <c r="D52" s="828">
        <v>251.28026975553337</v>
      </c>
      <c r="E52" s="828">
        <v>383.63614443286366</v>
      </c>
      <c r="F52" s="828">
        <v>634.89600289822226</v>
      </c>
      <c r="G52" s="828">
        <v>529.23559616976183</v>
      </c>
      <c r="H52" s="828">
        <v>698.82513822777264</v>
      </c>
      <c r="I52" s="828">
        <v>705.08919577539996</v>
      </c>
      <c r="J52" s="828">
        <v>1106.2794149025908</v>
      </c>
      <c r="K52" s="828">
        <v>734.86917920725</v>
      </c>
      <c r="L52" s="828">
        <v>541.38560591621047</v>
      </c>
      <c r="M52" s="828">
        <v>652.34816253395445</v>
      </c>
      <c r="N52" s="828">
        <v>632.29528509745001</v>
      </c>
      <c r="O52" s="828">
        <v>1190.4541742022</v>
      </c>
      <c r="P52" s="828">
        <v>1086.916902616375</v>
      </c>
      <c r="Q52" s="828">
        <v>1339.2241518518638</v>
      </c>
      <c r="R52" s="829">
        <v>1303.9039832830556</v>
      </c>
      <c r="S52" s="829">
        <v>1403.8654055037273</v>
      </c>
      <c r="T52" s="829">
        <v>864.92174181040014</v>
      </c>
      <c r="U52" s="829">
        <v>2074.1365354336999</v>
      </c>
      <c r="V52" s="829">
        <v>2470.8769427101429</v>
      </c>
      <c r="W52" s="829">
        <v>1744.6329492599443</v>
      </c>
      <c r="X52" s="829">
        <v>2944.4584207160478</v>
      </c>
      <c r="Y52" s="829">
        <v>3460.7931306800479</v>
      </c>
      <c r="Z52" s="829">
        <v>3765.4735252724995</v>
      </c>
      <c r="AA52" s="829">
        <v>4969.2152403476839</v>
      </c>
      <c r="AB52" s="829">
        <v>3311.1686604137058</v>
      </c>
      <c r="AC52" s="829">
        <v>7060.3743579189995</v>
      </c>
      <c r="AD52" s="829">
        <v>6093.7565089571181</v>
      </c>
      <c r="AE52" s="829">
        <v>8802.7411444234331</v>
      </c>
      <c r="AF52" s="829">
        <v>8882.67732849405</v>
      </c>
      <c r="AG52" s="829">
        <v>16489.667845216522</v>
      </c>
      <c r="AH52" s="829">
        <v>15466.955930834092</v>
      </c>
      <c r="AI52" s="829">
        <v>14775.612307020001</v>
      </c>
      <c r="AJ52" s="829">
        <v>18638.299199586363</v>
      </c>
      <c r="AK52" s="829">
        <v>11902.908624572237</v>
      </c>
      <c r="AL52" s="829">
        <v>26392.425468464098</v>
      </c>
      <c r="AM52" s="829">
        <v>20620.6434435843</v>
      </c>
      <c r="AN52" s="2">
        <v>12723.6892168755</v>
      </c>
    </row>
    <row r="53" spans="1:40" ht="15" customHeight="1">
      <c r="A53" s="2"/>
      <c r="C53" s="824" t="s">
        <v>334</v>
      </c>
      <c r="D53" s="825">
        <v>15</v>
      </c>
      <c r="E53" s="825">
        <v>22</v>
      </c>
      <c r="F53" s="825">
        <v>18</v>
      </c>
      <c r="G53" s="825">
        <v>21</v>
      </c>
      <c r="H53" s="825">
        <v>22</v>
      </c>
      <c r="I53" s="825">
        <v>20</v>
      </c>
      <c r="J53" s="825">
        <v>22</v>
      </c>
      <c r="K53" s="825">
        <v>20</v>
      </c>
      <c r="L53" s="825">
        <v>19</v>
      </c>
      <c r="M53" s="825">
        <v>22</v>
      </c>
      <c r="N53" s="825">
        <v>20</v>
      </c>
      <c r="O53" s="825">
        <v>20</v>
      </c>
      <c r="P53" s="825">
        <v>16</v>
      </c>
      <c r="Q53" s="825">
        <v>22</v>
      </c>
      <c r="R53" s="826">
        <v>18</v>
      </c>
      <c r="S53" s="826">
        <v>22</v>
      </c>
      <c r="T53" s="826">
        <v>20</v>
      </c>
      <c r="U53" s="826">
        <v>20</v>
      </c>
      <c r="V53" s="826">
        <v>21</v>
      </c>
      <c r="W53" s="826">
        <v>18</v>
      </c>
      <c r="X53" s="826">
        <v>21</v>
      </c>
      <c r="Y53" s="826">
        <v>21</v>
      </c>
      <c r="Z53" s="826">
        <v>20</v>
      </c>
      <c r="AA53" s="826">
        <v>19</v>
      </c>
      <c r="AB53" s="826">
        <v>17</v>
      </c>
      <c r="AC53" s="826">
        <v>23</v>
      </c>
      <c r="AD53" s="826">
        <v>17</v>
      </c>
      <c r="AE53" s="826">
        <v>23</v>
      </c>
      <c r="AF53" s="826">
        <v>20</v>
      </c>
      <c r="AG53" s="826">
        <v>21</v>
      </c>
      <c r="AH53" s="826">
        <v>21</v>
      </c>
      <c r="AI53" s="826">
        <v>18</v>
      </c>
      <c r="AJ53" s="826">
        <v>22</v>
      </c>
      <c r="AK53" s="826">
        <v>21</v>
      </c>
      <c r="AL53" s="826">
        <v>20</v>
      </c>
      <c r="AM53" s="826">
        <v>20</v>
      </c>
      <c r="AN53" s="2">
        <v>18</v>
      </c>
    </row>
    <row r="54" spans="1:40">
      <c r="Q54" s="2"/>
      <c r="R54" s="2"/>
    </row>
    <row r="55" spans="1:40">
      <c r="Q55" s="2"/>
      <c r="R55" s="2"/>
    </row>
    <row r="56" spans="1:40">
      <c r="D56" s="729" t="s">
        <v>1952</v>
      </c>
      <c r="E56" s="729" t="s">
        <v>2061</v>
      </c>
      <c r="F56" s="729" t="s">
        <v>2126</v>
      </c>
      <c r="G56" s="729" t="s">
        <v>2166</v>
      </c>
      <c r="H56" s="729" t="s">
        <v>2243</v>
      </c>
      <c r="I56" s="729" t="s">
        <v>2292</v>
      </c>
      <c r="J56" s="729" t="s">
        <v>2352</v>
      </c>
      <c r="K56" s="729" t="s">
        <v>2408</v>
      </c>
      <c r="L56" s="729" t="s">
        <v>2458</v>
      </c>
      <c r="M56" s="729" t="s">
        <v>2569</v>
      </c>
      <c r="N56" s="729" t="s">
        <v>2636</v>
      </c>
      <c r="O56" s="729" t="s">
        <v>2896</v>
      </c>
      <c r="P56" s="729" t="s">
        <v>3053</v>
      </c>
      <c r="Q56" s="2"/>
      <c r="R56" s="2"/>
    </row>
    <row r="57" spans="1:40" ht="15" customHeight="1">
      <c r="A57" s="831" t="s">
        <v>173</v>
      </c>
      <c r="B57" s="1473" t="s">
        <v>176</v>
      </c>
      <c r="C57" s="1473"/>
      <c r="D57" s="832">
        <v>359811.97100000002</v>
      </c>
      <c r="E57" s="832">
        <v>414141.94799999997</v>
      </c>
      <c r="F57" s="832">
        <v>353163.989</v>
      </c>
      <c r="G57" s="832">
        <v>753738.59699999995</v>
      </c>
      <c r="H57" s="832">
        <v>932616.06099999999</v>
      </c>
      <c r="I57" s="832">
        <v>536786.049</v>
      </c>
      <c r="J57" s="832">
        <v>470823.34</v>
      </c>
      <c r="K57" s="832">
        <v>771548.14300000004</v>
      </c>
      <c r="L57" s="832">
        <v>395287.34499999997</v>
      </c>
      <c r="M57" s="832">
        <v>266064.78899999999</v>
      </c>
      <c r="N57" s="832">
        <v>826657.80299999996</v>
      </c>
      <c r="O57" s="832">
        <v>652124.16799999995</v>
      </c>
      <c r="P57" s="832">
        <v>958509.44799999997</v>
      </c>
      <c r="Q57" s="26"/>
      <c r="R57" s="26"/>
    </row>
    <row r="58" spans="1:40" ht="14.25" customHeight="1">
      <c r="A58" s="831" t="s">
        <v>172</v>
      </c>
      <c r="B58" s="1473" t="s">
        <v>176</v>
      </c>
      <c r="C58" s="1473"/>
      <c r="D58" s="470">
        <v>489917.80499999999</v>
      </c>
      <c r="E58" s="470">
        <v>2652303.8540000003</v>
      </c>
      <c r="F58" s="470">
        <v>2247644.2570000002</v>
      </c>
      <c r="G58" s="470">
        <v>3354703.63</v>
      </c>
      <c r="H58" s="470">
        <v>4229510.591</v>
      </c>
      <c r="I58" s="470">
        <v>5177155</v>
      </c>
      <c r="J58" s="470">
        <v>2573288.6669999999</v>
      </c>
      <c r="K58" s="470">
        <v>3370810.4109999998</v>
      </c>
      <c r="L58" s="470">
        <v>2666747.2999999998</v>
      </c>
      <c r="M58" s="470">
        <v>3049281.4139999999</v>
      </c>
      <c r="N58" s="470">
        <v>5600971.4340000004</v>
      </c>
      <c r="O58" s="470">
        <v>7093009.7949999999</v>
      </c>
      <c r="P58" s="470">
        <v>4021793.8870000001</v>
      </c>
      <c r="Q58" s="26"/>
      <c r="R58" s="26"/>
    </row>
    <row r="59" spans="1:40" ht="14.25" customHeight="1">
      <c r="A59" s="831" t="s">
        <v>1397</v>
      </c>
      <c r="B59" s="1473" t="s">
        <v>176</v>
      </c>
      <c r="C59" s="1473"/>
      <c r="D59" s="470">
        <v>3535363.5820000004</v>
      </c>
      <c r="E59" s="470">
        <v>7342205.9709999999</v>
      </c>
      <c r="F59" s="470">
        <v>6044985.4129999997</v>
      </c>
      <c r="G59" s="470">
        <v>7452548.2459999993</v>
      </c>
      <c r="H59" s="470">
        <v>8501358.0860000011</v>
      </c>
      <c r="I59" s="470">
        <v>14111683.615</v>
      </c>
      <c r="J59" s="470">
        <v>11299661.092</v>
      </c>
      <c r="K59" s="470">
        <v>9331165.0190000013</v>
      </c>
      <c r="L59" s="470">
        <v>14049459.322999999</v>
      </c>
      <c r="M59" s="470">
        <v>11822946.194</v>
      </c>
      <c r="N59" s="470">
        <v>17918715.993000001</v>
      </c>
      <c r="O59" s="470">
        <v>17393382.013999999</v>
      </c>
      <c r="P59" s="470">
        <v>10085080.043</v>
      </c>
      <c r="Q59" s="2"/>
      <c r="R59" s="2"/>
    </row>
    <row r="60" spans="1:40" ht="15" customHeight="1">
      <c r="A60" s="1104" t="s">
        <v>175</v>
      </c>
      <c r="B60" s="1474" t="s">
        <v>176</v>
      </c>
      <c r="C60" s="1474"/>
      <c r="D60" s="813">
        <v>4385093.3580000009</v>
      </c>
      <c r="E60" s="813">
        <v>10408651.773</v>
      </c>
      <c r="F60" s="813">
        <v>8645793.659</v>
      </c>
      <c r="G60" s="813">
        <v>11560990.472999999</v>
      </c>
      <c r="H60" s="813">
        <v>13663484.738000002</v>
      </c>
      <c r="I60" s="813">
        <v>19825624.664000001</v>
      </c>
      <c r="J60" s="813">
        <v>14343773.098999999</v>
      </c>
      <c r="K60" s="813">
        <v>13473523.573000001</v>
      </c>
      <c r="L60" s="813">
        <v>17111493.967999998</v>
      </c>
      <c r="M60" s="813">
        <v>15138292.397</v>
      </c>
      <c r="N60" s="813">
        <v>24346345.23</v>
      </c>
      <c r="O60" s="813">
        <v>25138515.976999998</v>
      </c>
      <c r="P60" s="813">
        <v>15065383.377999999</v>
      </c>
      <c r="Q60" s="2"/>
      <c r="R60" s="2"/>
    </row>
    <row r="61" spans="1:40">
      <c r="Q61" s="2"/>
      <c r="R61" s="2"/>
    </row>
    <row r="62" spans="1:40" ht="15.75" thickBot="1">
      <c r="Q62" s="2"/>
      <c r="R62" s="2"/>
    </row>
    <row r="63" spans="1:40" ht="38.25" thickBot="1">
      <c r="A63" s="1295" t="s">
        <v>1637</v>
      </c>
      <c r="B63" s="1295" t="s">
        <v>19</v>
      </c>
      <c r="C63" s="1328"/>
      <c r="D63" s="1282" t="s">
        <v>228</v>
      </c>
      <c r="E63" s="1282"/>
      <c r="F63" s="1282"/>
      <c r="G63" s="1102" t="s">
        <v>2048</v>
      </c>
      <c r="H63" s="1282" t="s">
        <v>229</v>
      </c>
      <c r="I63" s="1282"/>
      <c r="Q63" s="2"/>
      <c r="R63" s="2"/>
    </row>
    <row r="64" spans="1:40" ht="35.25" thickBot="1">
      <c r="A64" s="1477"/>
      <c r="B64" s="1477"/>
      <c r="C64" s="1412"/>
      <c r="D64" s="342" t="s">
        <v>3057</v>
      </c>
      <c r="E64" s="342" t="s">
        <v>3094</v>
      </c>
      <c r="F64" s="736" t="s">
        <v>3058</v>
      </c>
      <c r="G64" s="423" t="s">
        <v>3059</v>
      </c>
      <c r="H64" s="737" t="s">
        <v>2044</v>
      </c>
      <c r="I64" s="342" t="s">
        <v>331</v>
      </c>
      <c r="Q64" s="2"/>
      <c r="R64" s="2"/>
    </row>
    <row r="65" spans="1:18" ht="17.25" customHeight="1">
      <c r="A65" s="1314" t="s">
        <v>173</v>
      </c>
      <c r="B65" s="1325" t="s">
        <v>18</v>
      </c>
      <c r="C65" s="170" t="s">
        <v>178</v>
      </c>
      <c r="D65" s="171">
        <v>22</v>
      </c>
      <c r="E65" s="171">
        <v>24</v>
      </c>
      <c r="F65" s="171">
        <v>20</v>
      </c>
      <c r="G65" s="172">
        <v>22</v>
      </c>
      <c r="H65" s="402">
        <v>-8.333333333333337E-2</v>
      </c>
      <c r="I65" s="401">
        <v>0.10000000000000009</v>
      </c>
      <c r="Q65" s="2"/>
      <c r="R65" s="2"/>
    </row>
    <row r="66" spans="1:18" ht="17.25" customHeight="1">
      <c r="A66" s="1315"/>
      <c r="B66" s="1325"/>
      <c r="C66" s="170" t="s">
        <v>2454</v>
      </c>
      <c r="D66" s="175">
        <v>958509.44799999997</v>
      </c>
      <c r="E66" s="175">
        <v>652124.16799999995</v>
      </c>
      <c r="F66" s="175">
        <v>359811.97100000002</v>
      </c>
      <c r="G66" s="176">
        <v>958509.44799999997</v>
      </c>
      <c r="H66" s="402">
        <v>0.46982659903504764</v>
      </c>
      <c r="I66" s="401">
        <v>1.6639176160150599</v>
      </c>
      <c r="Q66" s="2"/>
      <c r="R66" s="2"/>
    </row>
    <row r="67" spans="1:18" ht="18" customHeight="1" thickBot="1">
      <c r="A67" s="1316"/>
      <c r="B67" s="1327"/>
      <c r="C67" s="357" t="s">
        <v>1985</v>
      </c>
      <c r="D67" s="207">
        <v>26082.415081534</v>
      </c>
      <c r="E67" s="207">
        <v>14424.982995856</v>
      </c>
      <c r="F67" s="207">
        <v>5146.4224890949999</v>
      </c>
      <c r="G67" s="437">
        <v>26082.415081534</v>
      </c>
      <c r="H67" s="465">
        <v>0.80814182512568222</v>
      </c>
      <c r="I67" s="464">
        <v>4.0680672130594164</v>
      </c>
      <c r="Q67" s="2"/>
      <c r="R67" s="2"/>
    </row>
    <row r="68" spans="1:18" ht="17.25" customHeight="1">
      <c r="A68" s="1314" t="s">
        <v>172</v>
      </c>
      <c r="B68" s="1414" t="s">
        <v>17</v>
      </c>
      <c r="C68" s="170" t="s">
        <v>178</v>
      </c>
      <c r="D68" s="175">
        <v>19256</v>
      </c>
      <c r="E68" s="175">
        <v>42155</v>
      </c>
      <c r="F68" s="175">
        <v>659</v>
      </c>
      <c r="G68" s="444">
        <v>19256</v>
      </c>
      <c r="H68" s="402">
        <v>-0.54320958367927885</v>
      </c>
      <c r="I68" s="401">
        <v>28.220030349013658</v>
      </c>
      <c r="Q68" s="2"/>
      <c r="R68" s="2"/>
    </row>
    <row r="69" spans="1:18" ht="17.25" customHeight="1">
      <c r="A69" s="1315"/>
      <c r="B69" s="1325"/>
      <c r="C69" s="170" t="s">
        <v>2454</v>
      </c>
      <c r="D69" s="175">
        <v>3474863.8870000001</v>
      </c>
      <c r="E69" s="175">
        <v>6590759.7949999999</v>
      </c>
      <c r="F69" s="175">
        <v>59037.805</v>
      </c>
      <c r="G69" s="176">
        <v>3474863.8870000001</v>
      </c>
      <c r="H69" s="402">
        <v>-0.47276732955187295</v>
      </c>
      <c r="I69" s="401">
        <v>57.858283891143991</v>
      </c>
      <c r="Q69" s="2"/>
      <c r="R69" s="2"/>
    </row>
    <row r="70" spans="1:18" ht="17.25" customHeight="1">
      <c r="A70" s="1315"/>
      <c r="B70" s="1325"/>
      <c r="C70" s="801" t="s">
        <v>1985</v>
      </c>
      <c r="D70" s="833">
        <v>3.4748638870000002</v>
      </c>
      <c r="E70" s="833">
        <v>6.5907597950000003</v>
      </c>
      <c r="F70" s="833">
        <v>5.9037804999999999E-2</v>
      </c>
      <c r="G70" s="834">
        <v>3.4748638870000002</v>
      </c>
      <c r="H70" s="803">
        <v>-0.47276732955187306</v>
      </c>
      <c r="I70" s="804">
        <v>57.858283891143991</v>
      </c>
      <c r="Q70" s="2"/>
      <c r="R70" s="2"/>
    </row>
    <row r="71" spans="1:18" ht="17.25" customHeight="1">
      <c r="A71" s="1315"/>
      <c r="B71" s="1475" t="s">
        <v>18</v>
      </c>
      <c r="C71" s="170" t="s">
        <v>178</v>
      </c>
      <c r="D71" s="175">
        <v>3388</v>
      </c>
      <c r="E71" s="175">
        <v>1822</v>
      </c>
      <c r="F71" s="175">
        <v>8348</v>
      </c>
      <c r="G71" s="176">
        <v>3388</v>
      </c>
      <c r="H71" s="402">
        <v>0.85949506037321632</v>
      </c>
      <c r="I71" s="401">
        <v>-0.59415428845232388</v>
      </c>
      <c r="Q71" s="2"/>
      <c r="R71" s="2"/>
    </row>
    <row r="72" spans="1:18" ht="17.25" customHeight="1">
      <c r="A72" s="1315"/>
      <c r="B72" s="1325"/>
      <c r="C72" s="170" t="s">
        <v>2454</v>
      </c>
      <c r="D72" s="175">
        <v>538230</v>
      </c>
      <c r="E72" s="175">
        <v>449340</v>
      </c>
      <c r="F72" s="175">
        <v>428440</v>
      </c>
      <c r="G72" s="176">
        <v>538230</v>
      </c>
      <c r="H72" s="402">
        <v>0.1978234744291627</v>
      </c>
      <c r="I72" s="401">
        <v>0.25625525161049389</v>
      </c>
      <c r="Q72" s="2"/>
      <c r="R72" s="2"/>
    </row>
    <row r="73" spans="1:18" ht="17.25" customHeight="1">
      <c r="A73" s="1315"/>
      <c r="B73" s="1476"/>
      <c r="C73" s="801" t="s">
        <v>1985</v>
      </c>
      <c r="D73" s="833">
        <v>0.53822999999999999</v>
      </c>
      <c r="E73" s="833">
        <v>0.44934000000000002</v>
      </c>
      <c r="F73" s="833">
        <v>0.42843999999999999</v>
      </c>
      <c r="G73" s="835">
        <v>0.53822999999999999</v>
      </c>
      <c r="H73" s="803">
        <v>0.1978234744291627</v>
      </c>
      <c r="I73" s="804">
        <v>0.25625525161049389</v>
      </c>
      <c r="Q73" s="2"/>
      <c r="R73" s="2"/>
    </row>
    <row r="74" spans="1:18" ht="17.25" customHeight="1">
      <c r="A74" s="1315"/>
      <c r="B74" s="1325" t="s">
        <v>168</v>
      </c>
      <c r="C74" s="170" t="s">
        <v>178</v>
      </c>
      <c r="D74" s="175">
        <v>294</v>
      </c>
      <c r="E74" s="175">
        <v>962</v>
      </c>
      <c r="F74" s="175">
        <v>244</v>
      </c>
      <c r="G74" s="176">
        <v>294</v>
      </c>
      <c r="H74" s="402">
        <v>-0.69438669438669431</v>
      </c>
      <c r="I74" s="401">
        <v>0.20491803278688514</v>
      </c>
      <c r="Q74" s="2"/>
      <c r="R74" s="2"/>
    </row>
    <row r="75" spans="1:18" ht="17.25" customHeight="1">
      <c r="A75" s="1315"/>
      <c r="B75" s="1325"/>
      <c r="C75" s="170" t="s">
        <v>2454</v>
      </c>
      <c r="D75" s="175">
        <v>8700</v>
      </c>
      <c r="E75" s="175">
        <v>52910</v>
      </c>
      <c r="F75" s="175">
        <v>2440</v>
      </c>
      <c r="G75" s="176">
        <v>8700</v>
      </c>
      <c r="H75" s="402">
        <v>-0.83556983556983555</v>
      </c>
      <c r="I75" s="401">
        <v>2.5655737704918034</v>
      </c>
      <c r="Q75" s="2"/>
      <c r="R75" s="2"/>
    </row>
    <row r="76" spans="1:18" ht="18" customHeight="1" thickBot="1">
      <c r="A76" s="1316"/>
      <c r="B76" s="1327"/>
      <c r="C76" s="357" t="s">
        <v>1985</v>
      </c>
      <c r="D76" s="469">
        <v>8.6999999999999994E-3</v>
      </c>
      <c r="E76" s="469">
        <v>5.2909999999999999E-2</v>
      </c>
      <c r="F76" s="469">
        <v>2.4399999999999999E-3</v>
      </c>
      <c r="G76" s="445">
        <v>8.6999999999999994E-3</v>
      </c>
      <c r="H76" s="465">
        <v>-0.83556983556983555</v>
      </c>
      <c r="I76" s="464">
        <v>2.5655737704918034</v>
      </c>
      <c r="Q76" s="2"/>
      <c r="R76" s="2"/>
    </row>
    <row r="77" spans="1:18" ht="17.25" customHeight="1">
      <c r="A77" s="1315" t="s">
        <v>1397</v>
      </c>
      <c r="B77" s="1414" t="s">
        <v>17</v>
      </c>
      <c r="C77" s="170" t="s">
        <v>178</v>
      </c>
      <c r="D77" s="175">
        <v>1150906</v>
      </c>
      <c r="E77" s="175">
        <v>2298917</v>
      </c>
      <c r="F77" s="204">
        <v>127935</v>
      </c>
      <c r="G77" s="444">
        <v>1150906</v>
      </c>
      <c r="H77" s="402">
        <v>-0.49937035569357224</v>
      </c>
      <c r="I77" s="401">
        <v>7.9960214171258848</v>
      </c>
      <c r="Q77" s="2"/>
      <c r="R77" s="2"/>
    </row>
    <row r="78" spans="1:18" ht="17.25" customHeight="1">
      <c r="A78" s="1315"/>
      <c r="B78" s="1325"/>
      <c r="C78" s="170" t="s">
        <v>2454</v>
      </c>
      <c r="D78" s="175">
        <v>8208050.0769999996</v>
      </c>
      <c r="E78" s="175">
        <v>14332981.889</v>
      </c>
      <c r="F78" s="175">
        <v>2743299.4190000002</v>
      </c>
      <c r="G78" s="176">
        <v>8208050.0769999996</v>
      </c>
      <c r="H78" s="402">
        <v>-0.42733130198822378</v>
      </c>
      <c r="I78" s="401">
        <v>1.9920358019074835</v>
      </c>
      <c r="Q78" s="2"/>
      <c r="R78" s="2"/>
    </row>
    <row r="79" spans="1:18" ht="17.25" customHeight="1">
      <c r="A79" s="1315"/>
      <c r="B79" s="1476"/>
      <c r="C79" s="801" t="s">
        <v>1985</v>
      </c>
      <c r="D79" s="802">
        <v>159731.96782855599</v>
      </c>
      <c r="E79" s="802">
        <v>335402.68065613002</v>
      </c>
      <c r="F79" s="802">
        <v>29268.716753176999</v>
      </c>
      <c r="G79" s="836">
        <v>159731.96782855599</v>
      </c>
      <c r="H79" s="803">
        <v>-0.52376061063053814</v>
      </c>
      <c r="I79" s="804">
        <v>4.4574298277432254</v>
      </c>
      <c r="Q79" s="2"/>
      <c r="R79" s="2"/>
    </row>
    <row r="80" spans="1:18" ht="17.25" customHeight="1">
      <c r="A80" s="1315"/>
      <c r="B80" s="1475" t="s">
        <v>18</v>
      </c>
      <c r="C80" s="170" t="s">
        <v>178</v>
      </c>
      <c r="D80" s="175">
        <v>151986</v>
      </c>
      <c r="E80" s="175">
        <v>262921</v>
      </c>
      <c r="F80" s="175">
        <v>96941</v>
      </c>
      <c r="G80" s="176">
        <v>151986</v>
      </c>
      <c r="H80" s="402">
        <v>-0.42193282392810005</v>
      </c>
      <c r="I80" s="401">
        <v>0.56781960161335254</v>
      </c>
      <c r="Q80" s="2"/>
      <c r="R80" s="2"/>
    </row>
    <row r="81" spans="1:18" ht="17.25" customHeight="1">
      <c r="A81" s="1315"/>
      <c r="B81" s="1325"/>
      <c r="C81" s="170" t="s">
        <v>2454</v>
      </c>
      <c r="D81" s="175">
        <v>1815092.1040000001</v>
      </c>
      <c r="E81" s="175">
        <v>2933457.4270000001</v>
      </c>
      <c r="F81" s="175">
        <v>675029.34600000002</v>
      </c>
      <c r="G81" s="176">
        <v>1815092.1040000001</v>
      </c>
      <c r="H81" s="402">
        <v>-0.38124477713785487</v>
      </c>
      <c r="I81" s="401">
        <v>1.6889084374711021</v>
      </c>
      <c r="Q81" s="2"/>
      <c r="R81" s="2"/>
    </row>
    <row r="82" spans="1:18" ht="17.25" customHeight="1">
      <c r="A82" s="1315"/>
      <c r="B82" s="1476"/>
      <c r="C82" s="801" t="s">
        <v>1985</v>
      </c>
      <c r="D82" s="802">
        <v>41940.612236604997</v>
      </c>
      <c r="E82" s="802">
        <v>59469.448189422001</v>
      </c>
      <c r="F82" s="802">
        <v>19304.723177073</v>
      </c>
      <c r="G82" s="836">
        <v>41940.612236604997</v>
      </c>
      <c r="H82" s="803">
        <v>-0.29475363378157104</v>
      </c>
      <c r="I82" s="804">
        <v>1.1725570396375957</v>
      </c>
      <c r="Q82" s="2"/>
      <c r="R82" s="2"/>
    </row>
    <row r="83" spans="1:18" ht="17.25" customHeight="1">
      <c r="A83" s="1315"/>
      <c r="B83" s="1475" t="s">
        <v>168</v>
      </c>
      <c r="C83" s="170" t="s">
        <v>178</v>
      </c>
      <c r="D83" s="175">
        <v>33842</v>
      </c>
      <c r="E83" s="175">
        <v>56619</v>
      </c>
      <c r="F83" s="175">
        <v>62231</v>
      </c>
      <c r="G83" s="176">
        <v>33842</v>
      </c>
      <c r="H83" s="402">
        <v>-0.40228545188011089</v>
      </c>
      <c r="I83" s="401">
        <v>-0.45618743070174028</v>
      </c>
      <c r="Q83" s="2"/>
      <c r="R83" s="2"/>
    </row>
    <row r="84" spans="1:18" ht="17.25" customHeight="1">
      <c r="A84" s="1315"/>
      <c r="B84" s="1325"/>
      <c r="C84" s="170" t="s">
        <v>2454</v>
      </c>
      <c r="D84" s="175">
        <v>61937.862000000001</v>
      </c>
      <c r="E84" s="175">
        <v>126842.698</v>
      </c>
      <c r="F84" s="175">
        <v>60648.711000000003</v>
      </c>
      <c r="G84" s="176">
        <v>61937.862000000001</v>
      </c>
      <c r="H84" s="402">
        <v>-0.51169548601055459</v>
      </c>
      <c r="I84" s="401">
        <v>2.125603296004086E-2</v>
      </c>
      <c r="Q84" s="2"/>
      <c r="R84" s="2"/>
    </row>
    <row r="85" spans="1:18" ht="17.25" customHeight="1">
      <c r="A85" s="1315"/>
      <c r="B85" s="1476"/>
      <c r="C85" s="801" t="s">
        <v>1985</v>
      </c>
      <c r="D85" s="802">
        <v>1267.3889631770001</v>
      </c>
      <c r="E85" s="802">
        <v>3108.0319204829998</v>
      </c>
      <c r="F85" s="802">
        <v>2276.8102428809998</v>
      </c>
      <c r="G85" s="836">
        <v>1267.3889631770001</v>
      </c>
      <c r="H85" s="803">
        <v>-0.59222138137498825</v>
      </c>
      <c r="I85" s="804">
        <v>-0.44334888375533299</v>
      </c>
      <c r="Q85" s="2"/>
      <c r="R85" s="2"/>
    </row>
    <row r="86" spans="1:18" ht="17.25" customHeight="1">
      <c r="A86" s="1315"/>
      <c r="B86" s="1325" t="s">
        <v>169</v>
      </c>
      <c r="C86" s="170" t="s">
        <v>178</v>
      </c>
      <c r="D86" s="468" t="s">
        <v>332</v>
      </c>
      <c r="E86" s="468">
        <v>2</v>
      </c>
      <c r="F86" s="468">
        <v>13</v>
      </c>
      <c r="G86" s="172">
        <v>0</v>
      </c>
      <c r="H86" s="402" t="s">
        <v>332</v>
      </c>
      <c r="I86" s="401" t="s">
        <v>332</v>
      </c>
      <c r="Q86" s="2"/>
      <c r="R86" s="2"/>
    </row>
    <row r="87" spans="1:18" ht="17.25" customHeight="1">
      <c r="A87" s="1315"/>
      <c r="B87" s="1325"/>
      <c r="C87" s="170" t="s">
        <v>2454</v>
      </c>
      <c r="D87" s="175" t="s">
        <v>332</v>
      </c>
      <c r="E87" s="175">
        <v>100</v>
      </c>
      <c r="F87" s="175">
        <v>56386.106</v>
      </c>
      <c r="G87" s="176">
        <v>0</v>
      </c>
      <c r="H87" s="402" t="s">
        <v>332</v>
      </c>
      <c r="I87" s="401" t="s">
        <v>332</v>
      </c>
      <c r="Q87" s="2"/>
      <c r="R87" s="2"/>
    </row>
    <row r="88" spans="1:18" ht="18" customHeight="1" thickBot="1">
      <c r="A88" s="1316"/>
      <c r="B88" s="1325"/>
      <c r="C88" s="357" t="s">
        <v>1985</v>
      </c>
      <c r="D88" s="466" t="s">
        <v>332</v>
      </c>
      <c r="E88" s="466">
        <v>0.6321</v>
      </c>
      <c r="F88" s="466">
        <v>292.704647002</v>
      </c>
      <c r="G88" s="176">
        <v>0</v>
      </c>
      <c r="H88" s="465" t="s">
        <v>332</v>
      </c>
      <c r="I88" s="464" t="s">
        <v>332</v>
      </c>
      <c r="Q88" s="2"/>
      <c r="R88" s="2"/>
    </row>
    <row r="89" spans="1:18" ht="16.5" customHeight="1">
      <c r="A89" s="1478" t="s">
        <v>48</v>
      </c>
      <c r="B89" s="1478"/>
      <c r="C89" s="837" t="s">
        <v>178</v>
      </c>
      <c r="D89" s="1012">
        <v>1359694</v>
      </c>
      <c r="E89" s="1012">
        <v>2663422</v>
      </c>
      <c r="F89" s="1013">
        <v>296391</v>
      </c>
      <c r="G89" s="1014">
        <v>1359694</v>
      </c>
      <c r="H89" s="1015">
        <v>-0.48949359132724746</v>
      </c>
      <c r="I89" s="1016">
        <v>3.5875009700024627</v>
      </c>
      <c r="Q89" s="2"/>
      <c r="R89" s="2"/>
    </row>
    <row r="90" spans="1:18" ht="16.5" customHeight="1">
      <c r="A90" s="1479"/>
      <c r="B90" s="1479"/>
      <c r="C90" s="838" t="s">
        <v>2454</v>
      </c>
      <c r="D90" s="1012">
        <v>15065383.377999999</v>
      </c>
      <c r="E90" s="1012">
        <v>25138515.976999998</v>
      </c>
      <c r="F90" s="1012">
        <v>4385093.3580000009</v>
      </c>
      <c r="G90" s="1017">
        <v>15065383.377999999</v>
      </c>
      <c r="H90" s="1015">
        <v>-0.40070514139403535</v>
      </c>
      <c r="I90" s="1016">
        <v>2.4355901113291636</v>
      </c>
      <c r="Q90" s="2"/>
      <c r="R90" s="2"/>
    </row>
    <row r="91" spans="1:18" ht="17.25" customHeight="1" thickBot="1">
      <c r="A91" s="1480"/>
      <c r="B91" s="1480"/>
      <c r="C91" s="839" t="s">
        <v>1985</v>
      </c>
      <c r="D91" s="1018">
        <v>229026.40590375901</v>
      </c>
      <c r="E91" s="1018">
        <v>412412.86887168599</v>
      </c>
      <c r="F91" s="1018">
        <v>56289.867227032999</v>
      </c>
      <c r="G91" s="1019">
        <v>229026.40590375901</v>
      </c>
      <c r="H91" s="1020">
        <v>-0.44466716926087002</v>
      </c>
      <c r="I91" s="1021">
        <v>3.0686968576427898</v>
      </c>
      <c r="Q91" s="2"/>
      <c r="R91" s="2"/>
    </row>
    <row r="92" spans="1:18" ht="16.5" customHeight="1">
      <c r="A92" s="1481" t="s">
        <v>170</v>
      </c>
      <c r="B92" s="1481"/>
      <c r="C92" s="840" t="s">
        <v>178</v>
      </c>
      <c r="D92" s="1022">
        <v>75538.555555555562</v>
      </c>
      <c r="E92" s="1022">
        <v>133171.1</v>
      </c>
      <c r="F92" s="1023">
        <v>17434.764705882353</v>
      </c>
      <c r="G92" s="1024">
        <v>75538.555555555562</v>
      </c>
      <c r="H92" s="1025">
        <v>-0.43277065703027484</v>
      </c>
      <c r="I92" s="1026">
        <v>3.3326398050023265</v>
      </c>
      <c r="Q92" s="2"/>
      <c r="R92" s="2"/>
    </row>
    <row r="93" spans="1:18" ht="16.5" customHeight="1">
      <c r="A93" s="1481"/>
      <c r="B93" s="1481"/>
      <c r="C93" s="840" t="s">
        <v>2454</v>
      </c>
      <c r="D93" s="1022">
        <v>836965.7432222222</v>
      </c>
      <c r="E93" s="1022">
        <v>1256925.7988499999</v>
      </c>
      <c r="F93" s="1022">
        <v>257946.66811764712</v>
      </c>
      <c r="G93" s="1027">
        <v>836965.7432222222</v>
      </c>
      <c r="H93" s="1025">
        <v>-0.33411682377115026</v>
      </c>
      <c r="I93" s="1026">
        <v>2.244723994033099</v>
      </c>
      <c r="Q93" s="2"/>
      <c r="R93" s="2"/>
    </row>
    <row r="94" spans="1:18" ht="17.25" customHeight="1" thickBot="1">
      <c r="A94" s="1482"/>
      <c r="B94" s="1482"/>
      <c r="C94" s="841" t="s">
        <v>1985</v>
      </c>
      <c r="D94" s="1028">
        <v>12723.6892168755</v>
      </c>
      <c r="E94" s="1028">
        <v>20620.6434435843</v>
      </c>
      <c r="F94" s="1028">
        <v>3311.1686604137058</v>
      </c>
      <c r="G94" s="1029">
        <v>12723.6892168755</v>
      </c>
      <c r="H94" s="1030">
        <v>-0.38296352140096668</v>
      </c>
      <c r="I94" s="1031">
        <v>2.8426581433293014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N48"/>
  <sheetViews>
    <sheetView rightToLeft="1" zoomScaleNormal="100" workbookViewId="0">
      <selection activeCell="N40" sqref="N40"/>
    </sheetView>
  </sheetViews>
  <sheetFormatPr defaultColWidth="9.125" defaultRowHeight="14.25"/>
  <cols>
    <col min="1" max="1" width="9.125" style="1"/>
    <col min="2" max="2" width="11.625" style="2" customWidth="1"/>
    <col min="3" max="3" width="25.625" style="2" bestFit="1" customWidth="1"/>
    <col min="4" max="6" width="8.625" style="2" customWidth="1"/>
    <col min="7" max="7" width="9.125" style="2" customWidth="1"/>
    <col min="8" max="16" width="8.625" style="2" customWidth="1"/>
    <col min="17" max="18" width="8.625" style="853" customWidth="1"/>
    <col min="19" max="39" width="8.625" style="2" customWidth="1"/>
    <col min="40" max="16384" width="9.125" style="2"/>
  </cols>
  <sheetData>
    <row r="1" spans="1:40" s="853" customFormat="1" ht="15" customHeight="1" thickBot="1">
      <c r="A1" s="2"/>
      <c r="B1" s="738" t="s">
        <v>19</v>
      </c>
      <c r="C1" s="738" t="s">
        <v>1656</v>
      </c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1406</v>
      </c>
      <c r="R1" s="812" t="s">
        <v>1437</v>
      </c>
      <c r="S1" s="812" t="s">
        <v>1481</v>
      </c>
      <c r="T1" s="812" t="s">
        <v>1537</v>
      </c>
      <c r="U1" s="812" t="s">
        <v>1567</v>
      </c>
      <c r="V1" s="812" t="s">
        <v>1615</v>
      </c>
      <c r="W1" s="812" t="s">
        <v>1643</v>
      </c>
      <c r="X1" s="812" t="s">
        <v>1751</v>
      </c>
      <c r="Y1" s="812" t="s">
        <v>1805</v>
      </c>
      <c r="Z1" s="812" t="s">
        <v>1842</v>
      </c>
      <c r="AA1" s="812" t="s">
        <v>1866</v>
      </c>
      <c r="AB1" s="812" t="s">
        <v>1952</v>
      </c>
      <c r="AC1" s="812" t="s">
        <v>2061</v>
      </c>
      <c r="AD1" s="812" t="s">
        <v>2126</v>
      </c>
      <c r="AE1" s="812" t="s">
        <v>2166</v>
      </c>
      <c r="AF1" s="812" t="s">
        <v>2243</v>
      </c>
      <c r="AG1" s="812" t="s">
        <v>2292</v>
      </c>
      <c r="AH1" s="812" t="s">
        <v>2352</v>
      </c>
      <c r="AI1" s="812" t="s">
        <v>2408</v>
      </c>
      <c r="AJ1" s="812" t="s">
        <v>2458</v>
      </c>
      <c r="AK1" s="812" t="s">
        <v>2569</v>
      </c>
      <c r="AL1" s="812" t="s">
        <v>2636</v>
      </c>
      <c r="AM1" s="812" t="s">
        <v>2896</v>
      </c>
      <c r="AN1" s="853" t="s">
        <v>3053</v>
      </c>
    </row>
    <row r="2" spans="1:40" s="853" customFormat="1" ht="24.95" customHeight="1">
      <c r="A2" s="1497" t="s">
        <v>2050</v>
      </c>
      <c r="B2" s="844" t="s">
        <v>17</v>
      </c>
      <c r="C2" s="845" t="s">
        <v>207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  <c r="AI2" s="31">
        <v>8843257.9020000007</v>
      </c>
      <c r="AJ2" s="31">
        <v>12784877.694</v>
      </c>
      <c r="AK2" s="31">
        <v>11780509.675000001</v>
      </c>
      <c r="AL2" s="31">
        <v>16894519.951000001</v>
      </c>
      <c r="AM2" s="31">
        <v>20923741.684</v>
      </c>
      <c r="AN2" s="853">
        <v>11682913.964</v>
      </c>
    </row>
    <row r="3" spans="1:40" s="853" customFormat="1" ht="15" customHeight="1">
      <c r="A3" s="1498"/>
      <c r="B3" s="1500" t="s">
        <v>18</v>
      </c>
      <c r="C3" s="843" t="s">
        <v>145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  <c r="AI3" s="31">
        <v>4510098.7170000002</v>
      </c>
      <c r="AJ3" s="31">
        <v>4221689.1069999998</v>
      </c>
      <c r="AK3" s="31">
        <v>3048037.7650000001</v>
      </c>
      <c r="AL3" s="31">
        <v>7303447.3380000005</v>
      </c>
      <c r="AM3" s="31">
        <v>4002434.7650000001</v>
      </c>
      <c r="AN3" s="853">
        <v>3311831.5520000001</v>
      </c>
    </row>
    <row r="4" spans="1:40" s="853" customFormat="1" ht="15" customHeight="1">
      <c r="A4" s="1498"/>
      <c r="B4" s="1501"/>
      <c r="C4" s="843" t="s">
        <v>177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  <c r="AI4" s="31"/>
      <c r="AJ4" s="31"/>
      <c r="AK4" s="31">
        <v>99000</v>
      </c>
      <c r="AL4" s="31"/>
      <c r="AM4" s="31">
        <v>32486.83</v>
      </c>
    </row>
    <row r="5" spans="1:40" s="853" customFormat="1" ht="15" customHeight="1">
      <c r="A5" s="1498"/>
      <c r="B5" s="842" t="s">
        <v>168</v>
      </c>
      <c r="C5" s="842" t="s">
        <v>1132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  <c r="AI5" s="31">
        <v>120165.954</v>
      </c>
      <c r="AJ5" s="31">
        <v>104753.167</v>
      </c>
      <c r="AK5" s="31">
        <v>210744.95699999999</v>
      </c>
      <c r="AL5" s="31">
        <v>148327.94099999999</v>
      </c>
      <c r="AM5" s="31">
        <v>179752.698</v>
      </c>
      <c r="AN5" s="853">
        <v>70637.861999999994</v>
      </c>
    </row>
    <row r="6" spans="1:40" s="853" customFormat="1" ht="15" customHeight="1">
      <c r="A6" s="1498"/>
      <c r="B6" s="842" t="s">
        <v>169</v>
      </c>
      <c r="C6" s="842" t="s">
        <v>1133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  <c r="AI6" s="31">
        <v>1</v>
      </c>
      <c r="AJ6" s="31">
        <v>174</v>
      </c>
      <c r="AK6" s="31">
        <v>0</v>
      </c>
      <c r="AL6" s="31">
        <v>50</v>
      </c>
      <c r="AM6" s="31">
        <v>100</v>
      </c>
      <c r="AN6" s="853">
        <v>0</v>
      </c>
    </row>
    <row r="7" spans="1:40" s="853" customFormat="1" ht="15" customHeight="1" thickBot="1">
      <c r="A7" s="1499"/>
      <c r="B7" s="1502" t="s">
        <v>48</v>
      </c>
      <c r="C7" s="1503"/>
      <c r="D7" s="849">
        <v>331934.44899999996</v>
      </c>
      <c r="E7" s="849">
        <v>751116.59400000004</v>
      </c>
      <c r="F7" s="849">
        <v>889911.60800000001</v>
      </c>
      <c r="G7" s="849">
        <v>802259.57699999993</v>
      </c>
      <c r="H7" s="849">
        <v>1096421.8260000001</v>
      </c>
      <c r="I7" s="849">
        <v>1013730.816</v>
      </c>
      <c r="J7" s="849">
        <v>2272810.1629999997</v>
      </c>
      <c r="K7" s="849">
        <v>1071061.3970000001</v>
      </c>
      <c r="L7" s="849">
        <v>852806.45600000001</v>
      </c>
      <c r="M7" s="849">
        <v>1372340.544</v>
      </c>
      <c r="N7" s="849">
        <v>936129.02599999995</v>
      </c>
      <c r="O7" s="849">
        <v>2140492.5290000001</v>
      </c>
      <c r="P7" s="849">
        <v>1467238.273</v>
      </c>
      <c r="Q7" s="849">
        <v>2437306.6230000001</v>
      </c>
      <c r="R7" s="849">
        <v>1927615.6730000002</v>
      </c>
      <c r="S7" s="849">
        <v>3288472.8090000004</v>
      </c>
      <c r="T7" s="849">
        <v>1475265.9209999999</v>
      </c>
      <c r="U7" s="849">
        <v>4426815.574000001</v>
      </c>
      <c r="V7" s="849">
        <v>6051919.6809999989</v>
      </c>
      <c r="W7" s="849">
        <v>3904125.0440000002</v>
      </c>
      <c r="X7" s="849">
        <v>15357894.287999999</v>
      </c>
      <c r="Y7" s="849">
        <v>6801751.8710000003</v>
      </c>
      <c r="Z7" s="849">
        <v>6892267.051</v>
      </c>
      <c r="AA7" s="849">
        <v>9078830.6260000002</v>
      </c>
      <c r="AB7" s="849">
        <v>4385093.358</v>
      </c>
      <c r="AC7" s="849">
        <v>10408651.773</v>
      </c>
      <c r="AD7" s="849">
        <v>8645793.659</v>
      </c>
      <c r="AE7" s="849">
        <v>11560990.472999999</v>
      </c>
      <c r="AF7" s="849">
        <v>13663484.738000002</v>
      </c>
      <c r="AG7" s="849">
        <v>19825624.664000001</v>
      </c>
      <c r="AH7" s="849">
        <v>14343773.098999999</v>
      </c>
      <c r="AI7" s="849">
        <v>13473523.573000001</v>
      </c>
      <c r="AJ7" s="849">
        <v>17111493.967999998</v>
      </c>
      <c r="AK7" s="849">
        <v>15138292.397000002</v>
      </c>
      <c r="AL7" s="849">
        <v>24346345.23</v>
      </c>
      <c r="AM7" s="849">
        <v>25138515.976999998</v>
      </c>
      <c r="AN7" s="853">
        <v>15065383.377999999</v>
      </c>
    </row>
    <row r="8" spans="1:40" s="853" customFormat="1" ht="24.95" customHeight="1">
      <c r="A8" s="1504" t="s">
        <v>2053</v>
      </c>
      <c r="B8" s="844" t="s">
        <v>17</v>
      </c>
      <c r="C8" s="845" t="s">
        <v>207</v>
      </c>
      <c r="D8" s="727">
        <v>1734.060852432</v>
      </c>
      <c r="E8" s="727">
        <v>4129.0533544769996</v>
      </c>
      <c r="F8" s="727">
        <v>3803.8007010010001</v>
      </c>
      <c r="G8" s="727">
        <v>3253.79032882</v>
      </c>
      <c r="H8" s="727">
        <v>4237.740903248</v>
      </c>
      <c r="I8" s="727">
        <v>5088.5928291179998</v>
      </c>
      <c r="J8" s="727">
        <v>10009.917172674999</v>
      </c>
      <c r="K8" s="727">
        <v>4596.3821762110001</v>
      </c>
      <c r="L8" s="727">
        <v>3644.7230071489998</v>
      </c>
      <c r="M8" s="727">
        <v>6081.1560223630004</v>
      </c>
      <c r="N8" s="727">
        <v>3674.5890664990002</v>
      </c>
      <c r="O8" s="727">
        <v>12034.015400820001</v>
      </c>
      <c r="P8" s="727">
        <v>8842.1831382399996</v>
      </c>
      <c r="Q8" s="727">
        <v>14319.145159371999</v>
      </c>
      <c r="R8" s="727">
        <v>11431.917901421</v>
      </c>
      <c r="S8" s="727">
        <v>17089.625046421999</v>
      </c>
      <c r="T8" s="727">
        <v>7336.1957166479997</v>
      </c>
      <c r="U8" s="727">
        <v>26061.56419099</v>
      </c>
      <c r="V8" s="727">
        <v>33900.867798560997</v>
      </c>
      <c r="W8" s="727">
        <v>22887.122665573999</v>
      </c>
      <c r="X8" s="727">
        <v>38407.461727105998</v>
      </c>
      <c r="Y8" s="727">
        <v>52604.645273927999</v>
      </c>
      <c r="Z8" s="727">
        <v>51677.543358101</v>
      </c>
      <c r="AA8" s="727">
        <v>60126.815106966002</v>
      </c>
      <c r="AB8" s="727">
        <v>29268.775790981999</v>
      </c>
      <c r="AC8" s="727">
        <v>73413.379161944002</v>
      </c>
      <c r="AD8" s="727">
        <v>60916.596447643002</v>
      </c>
      <c r="AE8" s="727">
        <v>114031.00615507</v>
      </c>
      <c r="AF8" s="727">
        <v>103304.89292040101</v>
      </c>
      <c r="AG8" s="727">
        <v>230698.95412407999</v>
      </c>
      <c r="AH8" s="727">
        <v>229072.70618655701</v>
      </c>
      <c r="AI8" s="727">
        <v>182437.497974083</v>
      </c>
      <c r="AJ8" s="727">
        <v>311152.95728279802</v>
      </c>
      <c r="AK8" s="727">
        <v>183355.82546504299</v>
      </c>
      <c r="AL8" s="727">
        <v>417072.33685310301</v>
      </c>
      <c r="AM8" s="727">
        <v>335409.271415925</v>
      </c>
      <c r="AN8" s="853">
        <v>159735.442692443</v>
      </c>
    </row>
    <row r="9" spans="1:40" s="853" customFormat="1" ht="15" customHeight="1">
      <c r="A9" s="1498"/>
      <c r="B9" s="1500" t="s">
        <v>18</v>
      </c>
      <c r="C9" s="843" t="s">
        <v>145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  <c r="AI9" s="31">
        <v>77676.397735904</v>
      </c>
      <c r="AJ9" s="31">
        <v>93926.208678133</v>
      </c>
      <c r="AK9" s="31">
        <v>61630.057715003</v>
      </c>
      <c r="AL9" s="31">
        <v>107153.86579915301</v>
      </c>
      <c r="AM9" s="31">
        <v>73570.012225277998</v>
      </c>
      <c r="AN9" s="853">
        <v>68023.565548138999</v>
      </c>
    </row>
    <row r="10" spans="1:40" s="853" customFormat="1" ht="15" customHeight="1">
      <c r="A10" s="1498"/>
      <c r="B10" s="1501"/>
      <c r="C10" s="843" t="s">
        <v>177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  <c r="AI10" s="31"/>
      <c r="AJ10" s="31"/>
      <c r="AK10" s="31">
        <v>990</v>
      </c>
      <c r="AL10" s="31"/>
      <c r="AM10" s="31">
        <v>324.86829999999998</v>
      </c>
    </row>
    <row r="11" spans="1:40" s="853" customFormat="1" ht="15" customHeight="1">
      <c r="A11" s="1498"/>
      <c r="B11" s="842" t="s">
        <v>168</v>
      </c>
      <c r="C11" s="842" t="s">
        <v>1132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  <c r="AI11" s="31">
        <v>5847.1198463729997</v>
      </c>
      <c r="AJ11" s="31">
        <v>4962.3652959689998</v>
      </c>
      <c r="AK11" s="31">
        <v>3985.1979359710003</v>
      </c>
      <c r="AL11" s="31">
        <v>3622.0004170259999</v>
      </c>
      <c r="AM11" s="31">
        <v>3108.0848304829997</v>
      </c>
      <c r="AN11" s="853">
        <v>1267.3976631770001</v>
      </c>
    </row>
    <row r="12" spans="1:40" s="853" customFormat="1" ht="15" customHeight="1">
      <c r="A12" s="1498"/>
      <c r="B12" s="842" t="s">
        <v>169</v>
      </c>
      <c r="C12" s="842" t="s">
        <v>1133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  <c r="AI12" s="31">
        <v>5.9699999999999996E-3</v>
      </c>
      <c r="AJ12" s="31">
        <v>1.051134</v>
      </c>
      <c r="AK12" s="31">
        <v>0</v>
      </c>
      <c r="AL12" s="31">
        <v>0.30630000000000002</v>
      </c>
      <c r="AM12" s="31">
        <v>0.6321</v>
      </c>
      <c r="AN12" s="853">
        <v>0</v>
      </c>
    </row>
    <row r="13" spans="1:40" s="853" customFormat="1" ht="15" customHeight="1" thickBot="1">
      <c r="A13" s="1499"/>
      <c r="B13" s="1502" t="s">
        <v>48</v>
      </c>
      <c r="C13" s="1503"/>
      <c r="D13" s="849">
        <v>3769.204046333</v>
      </c>
      <c r="E13" s="849">
        <v>8439.9951775229983</v>
      </c>
      <c r="F13" s="849">
        <v>11428.128052168</v>
      </c>
      <c r="G13" s="849">
        <v>11113.947519564999</v>
      </c>
      <c r="H13" s="849">
        <v>15374.153041011001</v>
      </c>
      <c r="I13" s="849">
        <v>14101.783915508</v>
      </c>
      <c r="J13" s="849">
        <v>24338.147127856999</v>
      </c>
      <c r="K13" s="849">
        <v>14697.383584145</v>
      </c>
      <c r="L13" s="849">
        <v>10286.326512407999</v>
      </c>
      <c r="M13" s="849">
        <v>14351.659575747</v>
      </c>
      <c r="N13" s="849">
        <v>12645.905701949001</v>
      </c>
      <c r="O13" s="849">
        <v>23813.907484044001</v>
      </c>
      <c r="P13" s="849">
        <v>17390.670441861999</v>
      </c>
      <c r="Q13" s="849">
        <v>29462.514091884001</v>
      </c>
      <c r="R13" s="849">
        <v>23470.306329094998</v>
      </c>
      <c r="S13" s="849">
        <v>30885.038921081996</v>
      </c>
      <c r="T13" s="849">
        <v>17298.434836207998</v>
      </c>
      <c r="U13" s="849">
        <v>41482.730708673997</v>
      </c>
      <c r="V13" s="849">
        <v>51888.415796912996</v>
      </c>
      <c r="W13" s="849">
        <v>31403.393086679</v>
      </c>
      <c r="X13" s="849">
        <v>61833.626835036994</v>
      </c>
      <c r="Y13" s="849">
        <v>72676.655744281001</v>
      </c>
      <c r="Z13" s="849">
        <v>75309.470505450008</v>
      </c>
      <c r="AA13" s="849">
        <v>94415.089566605995</v>
      </c>
      <c r="AB13" s="849">
        <v>56289.867227032992</v>
      </c>
      <c r="AC13" s="849">
        <v>162388.610232137</v>
      </c>
      <c r="AD13" s="849">
        <v>103593.86065227099</v>
      </c>
      <c r="AE13" s="849">
        <v>202463.04632173901</v>
      </c>
      <c r="AF13" s="849">
        <v>177653.546569881</v>
      </c>
      <c r="AG13" s="849">
        <v>346283.02474954701</v>
      </c>
      <c r="AH13" s="849">
        <v>324806.07454751595</v>
      </c>
      <c r="AI13" s="849">
        <v>265961.02152636001</v>
      </c>
      <c r="AJ13" s="849">
        <v>410042.5823909</v>
      </c>
      <c r="AK13" s="849">
        <v>249961.08111601698</v>
      </c>
      <c r="AL13" s="849">
        <v>527848.50936928205</v>
      </c>
      <c r="AM13" s="849">
        <v>412412.86887168599</v>
      </c>
      <c r="AN13" s="853">
        <v>229026.40590375901</v>
      </c>
    </row>
    <row r="14" spans="1:40" s="853" customFormat="1" ht="24.95" customHeight="1">
      <c r="A14" s="1504" t="s">
        <v>178</v>
      </c>
      <c r="B14" s="844" t="s">
        <v>17</v>
      </c>
      <c r="C14" s="845" t="s">
        <v>207</v>
      </c>
      <c r="D14" s="727">
        <v>8455</v>
      </c>
      <c r="E14" s="727">
        <v>18778</v>
      </c>
      <c r="F14" s="727">
        <v>18573</v>
      </c>
      <c r="G14" s="727">
        <v>16789</v>
      </c>
      <c r="H14" s="727">
        <v>21233</v>
      </c>
      <c r="I14" s="727">
        <v>21385</v>
      </c>
      <c r="J14" s="727">
        <v>38301</v>
      </c>
      <c r="K14" s="727">
        <v>22141</v>
      </c>
      <c r="L14" s="727">
        <v>22789</v>
      </c>
      <c r="M14" s="727">
        <v>30592</v>
      </c>
      <c r="N14" s="727">
        <v>23191</v>
      </c>
      <c r="O14" s="727">
        <v>41919</v>
      </c>
      <c r="P14" s="727">
        <v>31164</v>
      </c>
      <c r="Q14" s="727">
        <v>49503</v>
      </c>
      <c r="R14" s="727">
        <v>46437</v>
      </c>
      <c r="S14" s="727">
        <v>63296</v>
      </c>
      <c r="T14" s="727">
        <v>35306</v>
      </c>
      <c r="U14" s="727">
        <v>74246</v>
      </c>
      <c r="V14" s="727">
        <v>104132</v>
      </c>
      <c r="W14" s="727">
        <v>80336</v>
      </c>
      <c r="X14" s="727">
        <v>118483</v>
      </c>
      <c r="Y14" s="727">
        <v>155149</v>
      </c>
      <c r="Z14" s="727">
        <v>152303</v>
      </c>
      <c r="AA14" s="727">
        <v>180361</v>
      </c>
      <c r="AB14" s="727">
        <v>128594</v>
      </c>
      <c r="AC14" s="727">
        <v>446866</v>
      </c>
      <c r="AD14" s="727">
        <v>313229</v>
      </c>
      <c r="AE14" s="727">
        <v>1441352</v>
      </c>
      <c r="AF14" s="727">
        <v>1215353</v>
      </c>
      <c r="AG14" s="727">
        <v>1928025</v>
      </c>
      <c r="AH14" s="727">
        <v>1843975</v>
      </c>
      <c r="AI14" s="727">
        <v>1384768</v>
      </c>
      <c r="AJ14" s="727">
        <v>3744552</v>
      </c>
      <c r="AK14" s="727">
        <v>1879652</v>
      </c>
      <c r="AL14" s="727">
        <v>3468523</v>
      </c>
      <c r="AM14" s="727">
        <v>2341072</v>
      </c>
      <c r="AN14" s="853">
        <v>1170162</v>
      </c>
    </row>
    <row r="15" spans="1:40" s="853" customFormat="1" ht="15" customHeight="1">
      <c r="A15" s="1498"/>
      <c r="B15" s="1500" t="s">
        <v>18</v>
      </c>
      <c r="C15" s="843" t="s">
        <v>145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  <c r="AI15" s="31">
        <v>251969</v>
      </c>
      <c r="AJ15" s="31">
        <v>354500</v>
      </c>
      <c r="AK15" s="31">
        <v>200598</v>
      </c>
      <c r="AL15" s="31">
        <v>533032</v>
      </c>
      <c r="AM15" s="31">
        <v>260427</v>
      </c>
      <c r="AN15" s="853">
        <v>155396</v>
      </c>
    </row>
    <row r="16" spans="1:40" s="853" customFormat="1" ht="15" customHeight="1">
      <c r="A16" s="1498"/>
      <c r="B16" s="1501"/>
      <c r="C16" s="843" t="s">
        <v>177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  <c r="AI16" s="31"/>
      <c r="AJ16" s="31"/>
      <c r="AK16" s="31">
        <v>13570</v>
      </c>
      <c r="AL16" s="31"/>
      <c r="AM16" s="31">
        <v>4340</v>
      </c>
    </row>
    <row r="17" spans="1:40" s="853" customFormat="1" ht="15" customHeight="1">
      <c r="A17" s="1498"/>
      <c r="B17" s="842" t="s">
        <v>168</v>
      </c>
      <c r="C17" s="842" t="s">
        <v>1132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  <c r="AI17" s="31">
        <v>77783</v>
      </c>
      <c r="AJ17" s="31">
        <v>78402</v>
      </c>
      <c r="AK17" s="31">
        <v>103872</v>
      </c>
      <c r="AL17" s="31">
        <v>66713</v>
      </c>
      <c r="AM17" s="31">
        <v>57581</v>
      </c>
      <c r="AN17" s="853">
        <v>34136</v>
      </c>
    </row>
    <row r="18" spans="1:40" s="853" customFormat="1" ht="15" customHeight="1">
      <c r="A18" s="1498"/>
      <c r="B18" s="842" t="s">
        <v>169</v>
      </c>
      <c r="C18" s="842" t="s">
        <v>1133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  <c r="AI18" s="31">
        <v>1</v>
      </c>
      <c r="AJ18" s="31">
        <v>1</v>
      </c>
      <c r="AK18" s="31">
        <v>0</v>
      </c>
      <c r="AL18" s="31">
        <v>1</v>
      </c>
      <c r="AM18" s="31">
        <v>2</v>
      </c>
      <c r="AN18" s="853">
        <v>0</v>
      </c>
    </row>
    <row r="19" spans="1:40" s="853" customFormat="1" ht="15" customHeight="1" thickBot="1">
      <c r="A19" s="1499"/>
      <c r="B19" s="1502" t="s">
        <v>48</v>
      </c>
      <c r="C19" s="1503"/>
      <c r="D19" s="849">
        <v>22350</v>
      </c>
      <c r="E19" s="849">
        <v>47250</v>
      </c>
      <c r="F19" s="849">
        <v>60972</v>
      </c>
      <c r="G19" s="849">
        <v>56103</v>
      </c>
      <c r="H19" s="849">
        <v>107485</v>
      </c>
      <c r="I19" s="849">
        <v>108195</v>
      </c>
      <c r="J19" s="849">
        <v>121058</v>
      </c>
      <c r="K19" s="849">
        <v>77765</v>
      </c>
      <c r="L19" s="849">
        <v>70295</v>
      </c>
      <c r="M19" s="849">
        <v>83992</v>
      </c>
      <c r="N19" s="849">
        <v>79665</v>
      </c>
      <c r="O19" s="849">
        <v>113243</v>
      </c>
      <c r="P19" s="849">
        <v>84001</v>
      </c>
      <c r="Q19" s="849">
        <v>136027</v>
      </c>
      <c r="R19" s="849">
        <v>107978</v>
      </c>
      <c r="S19" s="849">
        <v>130536</v>
      </c>
      <c r="T19" s="849">
        <v>85735</v>
      </c>
      <c r="U19" s="849">
        <v>133617</v>
      </c>
      <c r="V19" s="849">
        <v>167475</v>
      </c>
      <c r="W19" s="849">
        <v>133094</v>
      </c>
      <c r="X19" s="849">
        <v>191466</v>
      </c>
      <c r="Y19" s="849">
        <v>251243</v>
      </c>
      <c r="Z19" s="849">
        <v>253818</v>
      </c>
      <c r="AA19" s="849">
        <v>348126</v>
      </c>
      <c r="AB19" s="849">
        <v>296391</v>
      </c>
      <c r="AC19" s="849">
        <v>1102235</v>
      </c>
      <c r="AD19" s="849">
        <v>606260</v>
      </c>
      <c r="AE19" s="849">
        <v>1974439</v>
      </c>
      <c r="AF19" s="849">
        <v>1619243</v>
      </c>
      <c r="AG19" s="849">
        <v>2400632</v>
      </c>
      <c r="AH19" s="849">
        <v>2354153</v>
      </c>
      <c r="AI19" s="849">
        <v>1714521</v>
      </c>
      <c r="AJ19" s="849">
        <v>4177455</v>
      </c>
      <c r="AK19" s="849">
        <v>2197692</v>
      </c>
      <c r="AL19" s="849">
        <v>4068269</v>
      </c>
      <c r="AM19" s="849">
        <v>2663422</v>
      </c>
      <c r="AN19" s="853">
        <v>1359694</v>
      </c>
    </row>
    <row r="20" spans="1:40" s="853" customFormat="1" ht="15" customHeight="1" thickBot="1">
      <c r="A20" s="1505" t="s">
        <v>48</v>
      </c>
      <c r="B20" s="1506"/>
      <c r="C20" s="824" t="s">
        <v>176</v>
      </c>
      <c r="D20" s="826">
        <v>331934.44899999996</v>
      </c>
      <c r="E20" s="826">
        <v>751116.59400000004</v>
      </c>
      <c r="F20" s="826">
        <v>889911.60800000001</v>
      </c>
      <c r="G20" s="826">
        <v>802259.57699999993</v>
      </c>
      <c r="H20" s="826">
        <v>1096421.8260000001</v>
      </c>
      <c r="I20" s="826">
        <v>1013730.816</v>
      </c>
      <c r="J20" s="826">
        <v>2272810.1629999997</v>
      </c>
      <c r="K20" s="826">
        <v>1071061.3970000001</v>
      </c>
      <c r="L20" s="826">
        <v>852806.45600000001</v>
      </c>
      <c r="M20" s="826">
        <v>1372340.544</v>
      </c>
      <c r="N20" s="826">
        <v>936129.02599999995</v>
      </c>
      <c r="O20" s="826">
        <v>2140492.5290000001</v>
      </c>
      <c r="P20" s="826">
        <v>1467238.273</v>
      </c>
      <c r="Q20" s="826">
        <v>2437306.6230000001</v>
      </c>
      <c r="R20" s="826">
        <v>1927615.6730000002</v>
      </c>
      <c r="S20" s="826">
        <v>3288472.8090000004</v>
      </c>
      <c r="T20" s="826">
        <v>1475265.9209999999</v>
      </c>
      <c r="U20" s="826">
        <v>4426815.574000001</v>
      </c>
      <c r="V20" s="826">
        <v>6051919.6809999989</v>
      </c>
      <c r="W20" s="826">
        <v>3904125.0440000002</v>
      </c>
      <c r="X20" s="826">
        <v>15357894.287999999</v>
      </c>
      <c r="Y20" s="826">
        <v>6801751.8710000003</v>
      </c>
      <c r="Z20" s="826">
        <v>6892267.051</v>
      </c>
      <c r="AA20" s="826">
        <v>9078830.6260000002</v>
      </c>
      <c r="AB20" s="826">
        <v>4385093.358</v>
      </c>
      <c r="AC20" s="826">
        <v>10408651.773</v>
      </c>
      <c r="AD20" s="826">
        <v>8645793.659</v>
      </c>
      <c r="AE20" s="826">
        <v>11560990.472999999</v>
      </c>
      <c r="AF20" s="826">
        <v>13663484.738000002</v>
      </c>
      <c r="AG20" s="826">
        <v>19825624.664000001</v>
      </c>
      <c r="AH20" s="826">
        <v>14343773.098999999</v>
      </c>
      <c r="AI20" s="826">
        <v>13473523.573000001</v>
      </c>
      <c r="AJ20" s="826">
        <v>17111493.967999998</v>
      </c>
      <c r="AK20" s="826">
        <v>15138292.397000002</v>
      </c>
      <c r="AL20" s="826">
        <v>24346345.23</v>
      </c>
      <c r="AM20" s="826">
        <v>25138515.976999998</v>
      </c>
      <c r="AN20" s="853">
        <v>15065383.377999999</v>
      </c>
    </row>
    <row r="21" spans="1:40" s="853" customFormat="1" ht="15" customHeight="1" thickBot="1">
      <c r="A21" s="1505"/>
      <c r="B21" s="1506"/>
      <c r="C21" s="763" t="s">
        <v>31</v>
      </c>
      <c r="D21" s="587">
        <v>3769.204046333</v>
      </c>
      <c r="E21" s="587">
        <v>8439.9951775229983</v>
      </c>
      <c r="F21" s="587">
        <v>11428.128052168</v>
      </c>
      <c r="G21" s="587">
        <v>11113.947519564999</v>
      </c>
      <c r="H21" s="587">
        <v>15374.153041011001</v>
      </c>
      <c r="I21" s="587">
        <v>14101.783915508</v>
      </c>
      <c r="J21" s="587">
        <v>24338.147127856999</v>
      </c>
      <c r="K21" s="587">
        <v>14697.383584145</v>
      </c>
      <c r="L21" s="587">
        <v>10286.326512407999</v>
      </c>
      <c r="M21" s="587">
        <v>14351.659575747</v>
      </c>
      <c r="N21" s="587">
        <v>12645.905701949001</v>
      </c>
      <c r="O21" s="587">
        <v>23813.907484044001</v>
      </c>
      <c r="P21" s="587">
        <v>17390.670441861999</v>
      </c>
      <c r="Q21" s="587">
        <v>29462.514091884001</v>
      </c>
      <c r="R21" s="587">
        <v>23470.306329094998</v>
      </c>
      <c r="S21" s="587">
        <v>30885.038921081996</v>
      </c>
      <c r="T21" s="587">
        <v>17298.434836207998</v>
      </c>
      <c r="U21" s="587">
        <v>41482.730708673997</v>
      </c>
      <c r="V21" s="587">
        <v>51888.415796912996</v>
      </c>
      <c r="W21" s="587">
        <v>31403.393086679</v>
      </c>
      <c r="X21" s="587">
        <v>61833.626835036994</v>
      </c>
      <c r="Y21" s="587">
        <v>72676.655744281001</v>
      </c>
      <c r="Z21" s="587">
        <v>75309.470505450008</v>
      </c>
      <c r="AA21" s="587">
        <v>94415.089566605995</v>
      </c>
      <c r="AB21" s="587">
        <v>56289.867227032992</v>
      </c>
      <c r="AC21" s="587">
        <v>162388.610232137</v>
      </c>
      <c r="AD21" s="587">
        <v>103593.86065227099</v>
      </c>
      <c r="AE21" s="587">
        <v>202463.04632173901</v>
      </c>
      <c r="AF21" s="587">
        <v>177653.546569881</v>
      </c>
      <c r="AG21" s="587">
        <v>346283.02474954701</v>
      </c>
      <c r="AH21" s="587">
        <v>324806.07454751595</v>
      </c>
      <c r="AI21" s="587">
        <v>265961.02152636001</v>
      </c>
      <c r="AJ21" s="587">
        <v>410042.5823909</v>
      </c>
      <c r="AK21" s="587">
        <v>249961.08111601698</v>
      </c>
      <c r="AL21" s="587">
        <v>527848.50936928205</v>
      </c>
      <c r="AM21" s="587">
        <v>412412.86887168599</v>
      </c>
      <c r="AN21" s="853">
        <v>229026.40590375901</v>
      </c>
    </row>
    <row r="22" spans="1:40" s="853" customFormat="1" ht="15" customHeight="1" thickBot="1">
      <c r="A22" s="1505"/>
      <c r="B22" s="1506"/>
      <c r="C22" s="846" t="s">
        <v>178</v>
      </c>
      <c r="D22" s="850">
        <v>22350</v>
      </c>
      <c r="E22" s="850">
        <v>47250</v>
      </c>
      <c r="F22" s="850">
        <v>60972</v>
      </c>
      <c r="G22" s="850">
        <v>56103</v>
      </c>
      <c r="H22" s="850">
        <v>107485</v>
      </c>
      <c r="I22" s="850">
        <v>108195</v>
      </c>
      <c r="J22" s="850">
        <v>121058</v>
      </c>
      <c r="K22" s="850">
        <v>77765</v>
      </c>
      <c r="L22" s="850">
        <v>70295</v>
      </c>
      <c r="M22" s="850">
        <v>83992</v>
      </c>
      <c r="N22" s="850">
        <v>79665</v>
      </c>
      <c r="O22" s="850">
        <v>113243</v>
      </c>
      <c r="P22" s="850">
        <v>84001</v>
      </c>
      <c r="Q22" s="850">
        <v>136027</v>
      </c>
      <c r="R22" s="850">
        <v>107978</v>
      </c>
      <c r="S22" s="850">
        <v>130536</v>
      </c>
      <c r="T22" s="850">
        <v>85735</v>
      </c>
      <c r="U22" s="850">
        <v>133617</v>
      </c>
      <c r="V22" s="850">
        <v>167475</v>
      </c>
      <c r="W22" s="850">
        <v>133094</v>
      </c>
      <c r="X22" s="850">
        <v>191466</v>
      </c>
      <c r="Y22" s="850">
        <v>251243</v>
      </c>
      <c r="Z22" s="850">
        <v>253818</v>
      </c>
      <c r="AA22" s="850">
        <v>348126</v>
      </c>
      <c r="AB22" s="850">
        <v>296391</v>
      </c>
      <c r="AC22" s="850">
        <v>1102235</v>
      </c>
      <c r="AD22" s="850">
        <v>606260</v>
      </c>
      <c r="AE22" s="850">
        <v>1974439</v>
      </c>
      <c r="AF22" s="850">
        <v>1619243</v>
      </c>
      <c r="AG22" s="850">
        <v>2400632</v>
      </c>
      <c r="AH22" s="850">
        <v>2354153</v>
      </c>
      <c r="AI22" s="850">
        <v>1714521</v>
      </c>
      <c r="AJ22" s="850">
        <v>4177455</v>
      </c>
      <c r="AK22" s="850">
        <v>2197692</v>
      </c>
      <c r="AL22" s="850">
        <v>4068269</v>
      </c>
      <c r="AM22" s="850">
        <v>2663422</v>
      </c>
      <c r="AN22" s="853">
        <v>1359694</v>
      </c>
    </row>
    <row r="23" spans="1:40" s="853" customFormat="1" ht="15" customHeight="1" thickBot="1">
      <c r="A23" s="1507" t="s">
        <v>170</v>
      </c>
      <c r="B23" s="1508"/>
      <c r="C23" s="847" t="s">
        <v>176</v>
      </c>
      <c r="D23" s="851">
        <v>22128.963266666666</v>
      </c>
      <c r="E23" s="851">
        <v>34141.663363636362</v>
      </c>
      <c r="F23" s="851">
        <v>49439.533777777775</v>
      </c>
      <c r="G23" s="851">
        <v>38202.837</v>
      </c>
      <c r="H23" s="851">
        <v>49837.355727272734</v>
      </c>
      <c r="I23" s="851">
        <v>50686.540800000002</v>
      </c>
      <c r="J23" s="851">
        <v>103309.55286363635</v>
      </c>
      <c r="K23" s="851">
        <v>53553.069850000007</v>
      </c>
      <c r="L23" s="851">
        <v>44884.550315789471</v>
      </c>
      <c r="M23" s="851">
        <v>62379.115636363633</v>
      </c>
      <c r="N23" s="851">
        <v>46806.451300000001</v>
      </c>
      <c r="O23" s="851">
        <v>107024.62645000001</v>
      </c>
      <c r="P23" s="851">
        <v>91702.392062500003</v>
      </c>
      <c r="Q23" s="851">
        <v>110786.66468181819</v>
      </c>
      <c r="R23" s="851">
        <v>107089.75961111112</v>
      </c>
      <c r="S23" s="851">
        <v>149476.0367727273</v>
      </c>
      <c r="T23" s="851">
        <v>73763.29604999999</v>
      </c>
      <c r="U23" s="851">
        <v>221340.77870000005</v>
      </c>
      <c r="V23" s="851">
        <v>288186.65147619043</v>
      </c>
      <c r="W23" s="851">
        <v>216895.8357777778</v>
      </c>
      <c r="X23" s="851">
        <v>731328.29942857136</v>
      </c>
      <c r="Y23" s="851">
        <v>323892.94623809523</v>
      </c>
      <c r="Z23" s="851">
        <v>344613.35255000001</v>
      </c>
      <c r="AA23" s="851">
        <v>477833.19084210525</v>
      </c>
      <c r="AB23" s="851">
        <v>257946.66811764706</v>
      </c>
      <c r="AC23" s="851">
        <v>452550.07708695653</v>
      </c>
      <c r="AD23" s="851">
        <v>508576.09758823528</v>
      </c>
      <c r="AE23" s="851">
        <v>502651.75969565212</v>
      </c>
      <c r="AF23" s="851">
        <v>683174.23690000013</v>
      </c>
      <c r="AG23" s="851">
        <v>944077.364952381</v>
      </c>
      <c r="AH23" s="851">
        <v>683036.81423809519</v>
      </c>
      <c r="AI23" s="851">
        <v>748529.08738888893</v>
      </c>
      <c r="AJ23" s="851">
        <v>777795.18036363635</v>
      </c>
      <c r="AK23" s="851">
        <v>720871.06652380957</v>
      </c>
      <c r="AL23" s="851">
        <v>1217317.2615</v>
      </c>
      <c r="AM23" s="851">
        <v>1256925.7988499999</v>
      </c>
      <c r="AN23" s="853">
        <v>836965.7432222222</v>
      </c>
    </row>
    <row r="24" spans="1:40" s="853" customFormat="1" ht="15" customHeight="1" thickBot="1">
      <c r="A24" s="1507"/>
      <c r="B24" s="1508"/>
      <c r="C24" s="821" t="s">
        <v>31</v>
      </c>
      <c r="D24" s="823">
        <v>251.28026975553334</v>
      </c>
      <c r="E24" s="823">
        <v>383.63614443286355</v>
      </c>
      <c r="F24" s="823">
        <v>634.89600289822226</v>
      </c>
      <c r="G24" s="823">
        <v>529.23559616976183</v>
      </c>
      <c r="H24" s="823">
        <v>698.82513822777275</v>
      </c>
      <c r="I24" s="823">
        <v>705.08919577539996</v>
      </c>
      <c r="J24" s="823">
        <v>1106.2794149025908</v>
      </c>
      <c r="K24" s="823">
        <v>734.86917920725</v>
      </c>
      <c r="L24" s="823">
        <v>541.38560591621047</v>
      </c>
      <c r="M24" s="823">
        <v>652.34816253395456</v>
      </c>
      <c r="N24" s="823">
        <v>632.29528509745001</v>
      </c>
      <c r="O24" s="823">
        <v>1190.6953742022001</v>
      </c>
      <c r="P24" s="823">
        <v>1086.916902616375</v>
      </c>
      <c r="Q24" s="823">
        <v>1339.2051859947273</v>
      </c>
      <c r="R24" s="823">
        <v>1303.9059071719444</v>
      </c>
      <c r="S24" s="823">
        <v>1403.8654055037271</v>
      </c>
      <c r="T24" s="823">
        <v>864.92174181039991</v>
      </c>
      <c r="U24" s="823">
        <v>2074.1365354336999</v>
      </c>
      <c r="V24" s="823">
        <v>2470.8769427101424</v>
      </c>
      <c r="W24" s="823">
        <v>1744.6329492599443</v>
      </c>
      <c r="X24" s="823">
        <v>2944.4584207160474</v>
      </c>
      <c r="Y24" s="823">
        <v>3460.7931306800479</v>
      </c>
      <c r="Z24" s="823">
        <v>3765.4735252725004</v>
      </c>
      <c r="AA24" s="823">
        <v>4969.2152403476839</v>
      </c>
      <c r="AB24" s="823">
        <v>3311.1686604137053</v>
      </c>
      <c r="AC24" s="823">
        <v>7060.3743579189995</v>
      </c>
      <c r="AD24" s="823">
        <v>6093.7565089571171</v>
      </c>
      <c r="AE24" s="823">
        <v>8802.7411444234349</v>
      </c>
      <c r="AF24" s="823">
        <v>8882.67732849405</v>
      </c>
      <c r="AG24" s="823">
        <v>16489.667845216525</v>
      </c>
      <c r="AH24" s="823">
        <v>15466.955930834092</v>
      </c>
      <c r="AI24" s="823">
        <v>14775.612307020001</v>
      </c>
      <c r="AJ24" s="823">
        <v>18638.299199586363</v>
      </c>
      <c r="AK24" s="823">
        <v>11902.908624572237</v>
      </c>
      <c r="AL24" s="823">
        <v>26392.425468464102</v>
      </c>
      <c r="AM24" s="823">
        <v>20620.6434435843</v>
      </c>
      <c r="AN24" s="853">
        <v>12723.6892168755</v>
      </c>
    </row>
    <row r="25" spans="1:40" s="853" customFormat="1" ht="15" customHeight="1" thickBot="1">
      <c r="A25" s="1507"/>
      <c r="B25" s="1508"/>
      <c r="C25" s="827" t="s">
        <v>178</v>
      </c>
      <c r="D25" s="829">
        <v>1490</v>
      </c>
      <c r="E25" s="829">
        <v>2147.7272727272725</v>
      </c>
      <c r="F25" s="829">
        <v>3387.3333333333335</v>
      </c>
      <c r="G25" s="829">
        <v>2671.5714285714284</v>
      </c>
      <c r="H25" s="829">
        <v>4885.681818181818</v>
      </c>
      <c r="I25" s="829">
        <v>5409.75</v>
      </c>
      <c r="J25" s="829">
        <v>5502.636363636364</v>
      </c>
      <c r="K25" s="829">
        <v>3888.25</v>
      </c>
      <c r="L25" s="829">
        <v>3699.7368421052633</v>
      </c>
      <c r="M25" s="829">
        <v>3817.818181818182</v>
      </c>
      <c r="N25" s="829">
        <v>3983.25</v>
      </c>
      <c r="O25" s="829">
        <v>5662.15</v>
      </c>
      <c r="P25" s="829">
        <v>5250.0625</v>
      </c>
      <c r="Q25" s="829">
        <v>6183.045454545455</v>
      </c>
      <c r="R25" s="829">
        <v>5998.7777777777774</v>
      </c>
      <c r="S25" s="829">
        <v>5933.454545454545</v>
      </c>
      <c r="T25" s="829">
        <v>4286.75</v>
      </c>
      <c r="U25" s="829">
        <v>6680.85</v>
      </c>
      <c r="V25" s="829">
        <v>7975</v>
      </c>
      <c r="W25" s="829">
        <v>7394.1111111111113</v>
      </c>
      <c r="X25" s="829">
        <v>9117.4285714285706</v>
      </c>
      <c r="Y25" s="829">
        <v>11963.952380952382</v>
      </c>
      <c r="Z25" s="829">
        <v>12690.9</v>
      </c>
      <c r="AA25" s="829">
        <v>18322.42105263158</v>
      </c>
      <c r="AB25" s="829">
        <v>17434.764705882353</v>
      </c>
      <c r="AC25" s="829">
        <v>47923.260869565216</v>
      </c>
      <c r="AD25" s="829">
        <v>35662.352941176468</v>
      </c>
      <c r="AE25" s="829">
        <v>85845.173913043473</v>
      </c>
      <c r="AF25" s="829">
        <v>80962.149999999994</v>
      </c>
      <c r="AG25" s="829">
        <v>114315.80952380953</v>
      </c>
      <c r="AH25" s="829">
        <v>112102.52380952382</v>
      </c>
      <c r="AI25" s="829">
        <v>95251.166666666672</v>
      </c>
      <c r="AJ25" s="829">
        <v>189884.31818181818</v>
      </c>
      <c r="AK25" s="829">
        <v>104652</v>
      </c>
      <c r="AL25" s="829">
        <v>203413.45</v>
      </c>
      <c r="AM25" s="829">
        <v>133171.1</v>
      </c>
      <c r="AN25" s="853">
        <v>75538.555555555562</v>
      </c>
    </row>
    <row r="26" spans="1:40" s="853" customFormat="1" ht="15" customHeight="1">
      <c r="A26" s="2"/>
      <c r="B26" s="2"/>
      <c r="C26" s="848" t="s">
        <v>334</v>
      </c>
      <c r="D26" s="852">
        <v>15</v>
      </c>
      <c r="E26" s="852">
        <v>22</v>
      </c>
      <c r="F26" s="852">
        <v>18</v>
      </c>
      <c r="G26" s="852">
        <v>21</v>
      </c>
      <c r="H26" s="852">
        <v>22</v>
      </c>
      <c r="I26" s="852">
        <v>20</v>
      </c>
      <c r="J26" s="852">
        <v>22</v>
      </c>
      <c r="K26" s="852">
        <v>20</v>
      </c>
      <c r="L26" s="852">
        <v>19</v>
      </c>
      <c r="M26" s="852">
        <v>22</v>
      </c>
      <c r="N26" s="852">
        <v>20</v>
      </c>
      <c r="O26" s="852">
        <v>20</v>
      </c>
      <c r="P26" s="852">
        <v>16</v>
      </c>
      <c r="Q26" s="852">
        <v>22</v>
      </c>
      <c r="R26" s="852">
        <v>18</v>
      </c>
      <c r="S26" s="852">
        <v>22</v>
      </c>
      <c r="T26" s="852">
        <v>20</v>
      </c>
      <c r="U26" s="852">
        <v>20</v>
      </c>
      <c r="V26" s="852">
        <v>21</v>
      </c>
      <c r="W26" s="852">
        <v>18</v>
      </c>
      <c r="X26" s="852">
        <v>21</v>
      </c>
      <c r="Y26" s="852">
        <v>21</v>
      </c>
      <c r="Z26" s="852">
        <v>20</v>
      </c>
      <c r="AA26" s="852">
        <v>19</v>
      </c>
      <c r="AB26" s="852">
        <v>17</v>
      </c>
      <c r="AC26" s="852">
        <v>23</v>
      </c>
      <c r="AD26" s="852">
        <v>17</v>
      </c>
      <c r="AE26" s="852">
        <v>23</v>
      </c>
      <c r="AF26" s="852">
        <v>20</v>
      </c>
      <c r="AG26" s="852">
        <v>21</v>
      </c>
      <c r="AH26" s="852">
        <v>21</v>
      </c>
      <c r="AI26" s="852">
        <v>18</v>
      </c>
      <c r="AJ26" s="852">
        <v>22</v>
      </c>
      <c r="AK26" s="852">
        <v>21</v>
      </c>
      <c r="AL26" s="852">
        <v>20</v>
      </c>
      <c r="AM26" s="852">
        <v>20</v>
      </c>
      <c r="AN26" s="853">
        <v>18</v>
      </c>
    </row>
    <row r="28" spans="1:40" ht="15" thickBot="1"/>
    <row r="29" spans="1:40" ht="38.25" thickBot="1">
      <c r="A29" s="1522"/>
      <c r="B29" s="1331" t="s">
        <v>19</v>
      </c>
      <c r="C29" s="1331" t="s">
        <v>1656</v>
      </c>
      <c r="D29" s="1282" t="s">
        <v>228</v>
      </c>
      <c r="E29" s="1282"/>
      <c r="F29" s="1353"/>
      <c r="G29" s="396" t="s">
        <v>2048</v>
      </c>
      <c r="H29" s="1509" t="s">
        <v>229</v>
      </c>
      <c r="I29" s="1282"/>
    </row>
    <row r="30" spans="1:40" ht="34.5">
      <c r="A30" s="1523"/>
      <c r="B30" s="1332"/>
      <c r="C30" s="1332"/>
      <c r="D30" s="516" t="s">
        <v>3057</v>
      </c>
      <c r="E30" s="516" t="s">
        <v>3094</v>
      </c>
      <c r="F30" s="516" t="s">
        <v>3058</v>
      </c>
      <c r="G30" s="854" t="s">
        <v>3059</v>
      </c>
      <c r="H30" s="209" t="s">
        <v>2044</v>
      </c>
      <c r="I30" s="517" t="s">
        <v>331</v>
      </c>
    </row>
    <row r="31" spans="1:40" ht="17.25" customHeight="1">
      <c r="A31" s="1336" t="s">
        <v>2050</v>
      </c>
      <c r="B31" s="317" t="s">
        <v>17</v>
      </c>
      <c r="C31" s="860" t="s">
        <v>1131</v>
      </c>
      <c r="D31" s="855">
        <v>11682913.964</v>
      </c>
      <c r="E31" s="175">
        <v>20923741.684</v>
      </c>
      <c r="F31" s="855">
        <v>2802337.2239999999</v>
      </c>
      <c r="G31" s="856">
        <v>11682913.964</v>
      </c>
      <c r="H31" s="402">
        <v>-0.44164317546829068</v>
      </c>
      <c r="I31" s="401">
        <v>3.168989322178736</v>
      </c>
    </row>
    <row r="32" spans="1:40" ht="17.25">
      <c r="A32" s="1336"/>
      <c r="B32" s="317" t="s">
        <v>18</v>
      </c>
      <c r="C32" s="860" t="s">
        <v>145</v>
      </c>
      <c r="D32" s="855">
        <v>3311831.5520000001</v>
      </c>
      <c r="E32" s="175">
        <v>4034921.5950000002</v>
      </c>
      <c r="F32" s="855">
        <v>1463281.317</v>
      </c>
      <c r="G32" s="856">
        <v>3311831.5520000001</v>
      </c>
      <c r="H32" s="402">
        <v>-0.17254577614583555</v>
      </c>
      <c r="I32" s="401">
        <v>1.2632910797972006</v>
      </c>
    </row>
    <row r="33" spans="1:9" ht="17.25">
      <c r="A33" s="1336"/>
      <c r="B33" s="317" t="s">
        <v>168</v>
      </c>
      <c r="C33" s="860" t="s">
        <v>1132</v>
      </c>
      <c r="D33" s="855">
        <v>70637.861999999994</v>
      </c>
      <c r="E33" s="855">
        <v>179752.698</v>
      </c>
      <c r="F33" s="855">
        <v>63088.711000000003</v>
      </c>
      <c r="G33" s="856">
        <v>70637.861999999994</v>
      </c>
      <c r="H33" s="402">
        <v>-0.60702752845467733</v>
      </c>
      <c r="I33" s="401">
        <v>0.11965930006083014</v>
      </c>
    </row>
    <row r="34" spans="1:9" ht="18" thickBot="1">
      <c r="A34" s="1338"/>
      <c r="B34" s="357" t="s">
        <v>169</v>
      </c>
      <c r="C34" s="861" t="s">
        <v>1133</v>
      </c>
      <c r="D34" s="857">
        <v>0</v>
      </c>
      <c r="E34" s="175">
        <v>100</v>
      </c>
      <c r="F34" s="857">
        <v>56386.106</v>
      </c>
      <c r="G34" s="858">
        <v>0</v>
      </c>
      <c r="H34" s="465">
        <v>-1</v>
      </c>
      <c r="I34" s="464">
        <v>-1</v>
      </c>
    </row>
    <row r="35" spans="1:9" ht="17.25" customHeight="1">
      <c r="A35" s="1334" t="s">
        <v>2049</v>
      </c>
      <c r="B35" s="317" t="s">
        <v>17</v>
      </c>
      <c r="C35" s="860" t="s">
        <v>1131</v>
      </c>
      <c r="D35" s="855">
        <v>159735.442692443</v>
      </c>
      <c r="E35" s="859">
        <v>335409.271415925</v>
      </c>
      <c r="F35" s="855">
        <v>29268.775790981999</v>
      </c>
      <c r="G35" s="856">
        <v>159735.442692443</v>
      </c>
      <c r="H35" s="402">
        <v>-0.52375960861748894</v>
      </c>
      <c r="I35" s="401">
        <v>4.4575375421632453</v>
      </c>
    </row>
    <row r="36" spans="1:9" ht="17.25">
      <c r="A36" s="1336"/>
      <c r="B36" s="317" t="s">
        <v>18</v>
      </c>
      <c r="C36" s="860" t="s">
        <v>145</v>
      </c>
      <c r="D36" s="855">
        <v>68023.565548138999</v>
      </c>
      <c r="E36" s="855">
        <v>73894.880525278</v>
      </c>
      <c r="F36" s="855">
        <v>24451.574106167998</v>
      </c>
      <c r="G36" s="856">
        <v>68023.565548138999</v>
      </c>
      <c r="H36" s="402">
        <v>-7.5390046968529578E-2</v>
      </c>
      <c r="I36" s="401">
        <v>1.7819708151623583</v>
      </c>
    </row>
    <row r="37" spans="1:9" ht="17.25">
      <c r="A37" s="1336"/>
      <c r="B37" s="317" t="s">
        <v>168</v>
      </c>
      <c r="C37" s="860" t="s">
        <v>1132</v>
      </c>
      <c r="D37" s="855">
        <v>1267.3976631770001</v>
      </c>
      <c r="E37" s="855">
        <v>3108.0848304829997</v>
      </c>
      <c r="F37" s="855">
        <v>2276.812682881</v>
      </c>
      <c r="G37" s="856">
        <v>1267.3976631770001</v>
      </c>
      <c r="H37" s="402">
        <v>-0.59222552397965111</v>
      </c>
      <c r="I37" s="401">
        <v>-0.44334565917241864</v>
      </c>
    </row>
    <row r="38" spans="1:9" ht="18" thickBot="1">
      <c r="A38" s="1338"/>
      <c r="B38" s="357" t="s">
        <v>169</v>
      </c>
      <c r="C38" s="861" t="s">
        <v>1133</v>
      </c>
      <c r="D38" s="857">
        <v>0</v>
      </c>
      <c r="E38" s="857">
        <v>0.6321</v>
      </c>
      <c r="F38" s="857">
        <v>292.704647002</v>
      </c>
      <c r="G38" s="858">
        <v>0</v>
      </c>
      <c r="H38" s="465">
        <v>-1</v>
      </c>
      <c r="I38" s="464">
        <v>-1</v>
      </c>
    </row>
    <row r="39" spans="1:9" ht="17.25">
      <c r="A39" s="1334" t="s">
        <v>178</v>
      </c>
      <c r="B39" s="317" t="s">
        <v>17</v>
      </c>
      <c r="C39" s="860" t="s">
        <v>1131</v>
      </c>
      <c r="D39" s="855">
        <v>1170162</v>
      </c>
      <c r="E39" s="859">
        <v>2341072</v>
      </c>
      <c r="F39" s="855">
        <v>128594</v>
      </c>
      <c r="G39" s="856">
        <v>1170162</v>
      </c>
      <c r="H39" s="402">
        <v>-0.50015975587252337</v>
      </c>
      <c r="I39" s="401">
        <v>8.0996625036937964</v>
      </c>
    </row>
    <row r="40" spans="1:9" ht="17.25">
      <c r="A40" s="1336"/>
      <c r="B40" s="317" t="s">
        <v>18</v>
      </c>
      <c r="C40" s="860" t="s">
        <v>145</v>
      </c>
      <c r="D40" s="855">
        <v>155396</v>
      </c>
      <c r="E40" s="855">
        <v>264767</v>
      </c>
      <c r="F40" s="855">
        <v>105309</v>
      </c>
      <c r="G40" s="856">
        <v>155396</v>
      </c>
      <c r="H40" s="402">
        <v>-0.40330303693549441</v>
      </c>
      <c r="I40" s="401">
        <v>0.4756193677653382</v>
      </c>
    </row>
    <row r="41" spans="1:9" ht="17.25">
      <c r="A41" s="1336"/>
      <c r="B41" s="317" t="s">
        <v>168</v>
      </c>
      <c r="C41" s="860" t="s">
        <v>1132</v>
      </c>
      <c r="D41" s="855">
        <v>34136</v>
      </c>
      <c r="E41" s="855">
        <v>57581</v>
      </c>
      <c r="F41" s="855">
        <v>62475</v>
      </c>
      <c r="G41" s="856">
        <v>34136</v>
      </c>
      <c r="H41" s="402">
        <v>-0.40716555808339561</v>
      </c>
      <c r="I41" s="401">
        <v>-0.45360544217687071</v>
      </c>
    </row>
    <row r="42" spans="1:9" ht="18" thickBot="1">
      <c r="A42" s="1338"/>
      <c r="B42" s="357" t="s">
        <v>169</v>
      </c>
      <c r="C42" s="861" t="s">
        <v>1133</v>
      </c>
      <c r="D42" s="857">
        <v>0</v>
      </c>
      <c r="E42" s="857">
        <v>2</v>
      </c>
      <c r="F42" s="857">
        <v>13</v>
      </c>
      <c r="G42" s="858">
        <v>0</v>
      </c>
      <c r="H42" s="465">
        <v>-1</v>
      </c>
      <c r="I42" s="464">
        <v>-1</v>
      </c>
    </row>
    <row r="43" spans="1:9">
      <c r="A43" s="1510" t="s">
        <v>48</v>
      </c>
      <c r="B43" s="1511"/>
      <c r="C43" s="862" t="s">
        <v>2454</v>
      </c>
      <c r="D43" s="1132">
        <v>15065383.377999999</v>
      </c>
      <c r="E43" s="1133">
        <v>25138515.976999998</v>
      </c>
      <c r="F43" s="1132">
        <v>4385093.358</v>
      </c>
      <c r="G43" s="1134">
        <v>15065383.377999999</v>
      </c>
      <c r="H43" s="1015">
        <v>-0.40070514139403535</v>
      </c>
      <c r="I43" s="1016">
        <v>2.435590111329164</v>
      </c>
    </row>
    <row r="44" spans="1:9">
      <c r="A44" s="1512"/>
      <c r="B44" s="1513"/>
      <c r="C44" s="862" t="s">
        <v>2047</v>
      </c>
      <c r="D44" s="1132">
        <v>229026.40590375901</v>
      </c>
      <c r="E44" s="1132">
        <v>412412.86887168599</v>
      </c>
      <c r="F44" s="1132">
        <v>56289.867227032992</v>
      </c>
      <c r="G44" s="1134">
        <v>229026.40590375901</v>
      </c>
      <c r="H44" s="1015">
        <v>-0.44466716926087002</v>
      </c>
      <c r="I44" s="1016">
        <v>3.0686968576427898</v>
      </c>
    </row>
    <row r="45" spans="1:9" ht="15" thickBot="1">
      <c r="A45" s="1514"/>
      <c r="B45" s="1515"/>
      <c r="C45" s="863" t="s">
        <v>178</v>
      </c>
      <c r="D45" s="1135">
        <v>1359694</v>
      </c>
      <c r="E45" s="1135">
        <v>2663422</v>
      </c>
      <c r="F45" s="1135">
        <v>296391</v>
      </c>
      <c r="G45" s="1136">
        <v>1359694</v>
      </c>
      <c r="H45" s="1020">
        <v>-0.48949359132724746</v>
      </c>
      <c r="I45" s="1021">
        <v>3.5875009700024627</v>
      </c>
    </row>
    <row r="46" spans="1:9" ht="16.5" customHeight="1">
      <c r="A46" s="1516" t="s">
        <v>170</v>
      </c>
      <c r="B46" s="1517"/>
      <c r="C46" s="864" t="s">
        <v>2454</v>
      </c>
      <c r="D46" s="1137">
        <v>836965.7432222222</v>
      </c>
      <c r="E46" s="1138">
        <v>1256925.7988499999</v>
      </c>
      <c r="F46" s="1137">
        <v>257946.66811764706</v>
      </c>
      <c r="G46" s="1139">
        <v>836965.7432222222</v>
      </c>
      <c r="H46" s="1140">
        <v>-0.33411682377115026</v>
      </c>
      <c r="I46" s="1141">
        <v>2.2447239940330999</v>
      </c>
    </row>
    <row r="47" spans="1:9">
      <c r="A47" s="1518"/>
      <c r="B47" s="1519"/>
      <c r="C47" s="864" t="s">
        <v>2047</v>
      </c>
      <c r="D47" s="1137">
        <v>12723.6892168755</v>
      </c>
      <c r="E47" s="1137">
        <v>20620.6434435843</v>
      </c>
      <c r="F47" s="1137">
        <v>3311.1686604137053</v>
      </c>
      <c r="G47" s="1139">
        <v>12723.6892168755</v>
      </c>
      <c r="H47" s="1140">
        <v>-0.38296352140096668</v>
      </c>
      <c r="I47" s="1141">
        <v>2.8426581433293019</v>
      </c>
    </row>
    <row r="48" spans="1:9" ht="15" thickBot="1">
      <c r="A48" s="1520"/>
      <c r="B48" s="1521"/>
      <c r="C48" s="865" t="s">
        <v>178</v>
      </c>
      <c r="D48" s="1142">
        <v>75538.555555555562</v>
      </c>
      <c r="E48" s="1142">
        <v>133171.1</v>
      </c>
      <c r="F48" s="1142">
        <v>17434.764705882353</v>
      </c>
      <c r="G48" s="1143">
        <v>75538.555555555562</v>
      </c>
      <c r="H48" s="1144">
        <v>-0.43277065703027484</v>
      </c>
      <c r="I48" s="1145">
        <v>3.3326398050023265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"/>
  <sheetViews>
    <sheetView rightToLeft="1" zoomScaleNormal="100" workbookViewId="0">
      <pane xSplit="1" topLeftCell="Q1" activePane="topRight" state="frozen"/>
      <selection pane="topRight" activeCell="T17" sqref="T17"/>
    </sheetView>
  </sheetViews>
  <sheetFormatPr defaultColWidth="9.125" defaultRowHeight="14.25"/>
  <cols>
    <col min="1" max="1" width="30" style="69" customWidth="1"/>
    <col min="2" max="2" width="15.25" style="69" customWidth="1"/>
    <col min="3" max="3" width="14" style="69" customWidth="1"/>
    <col min="4" max="26" width="9.625" style="69" customWidth="1"/>
    <col min="27" max="16384" width="9.125" style="69"/>
  </cols>
  <sheetData>
    <row r="1" spans="1:36">
      <c r="A1" s="80"/>
      <c r="B1" s="899" t="s">
        <v>294</v>
      </c>
      <c r="C1" s="899" t="s">
        <v>295</v>
      </c>
      <c r="D1" s="899" t="s">
        <v>296</v>
      </c>
      <c r="E1" s="899" t="s">
        <v>297</v>
      </c>
      <c r="F1" s="899" t="s">
        <v>298</v>
      </c>
      <c r="G1" s="899" t="s">
        <v>299</v>
      </c>
      <c r="H1" s="899" t="s">
        <v>300</v>
      </c>
      <c r="I1" s="899" t="s">
        <v>301</v>
      </c>
      <c r="J1" s="899" t="s">
        <v>302</v>
      </c>
      <c r="K1" s="899" t="s">
        <v>303</v>
      </c>
      <c r="L1" s="899" t="s">
        <v>304</v>
      </c>
      <c r="M1" s="899" t="s">
        <v>305</v>
      </c>
      <c r="N1" s="899" t="s">
        <v>280</v>
      </c>
      <c r="O1" s="899" t="s">
        <v>1414</v>
      </c>
      <c r="P1" s="899" t="s">
        <v>1454</v>
      </c>
      <c r="Q1" s="899" t="s">
        <v>1535</v>
      </c>
      <c r="R1" s="899" t="s">
        <v>1540</v>
      </c>
      <c r="S1" s="899" t="s">
        <v>1614</v>
      </c>
      <c r="T1" s="899" t="s">
        <v>1635</v>
      </c>
      <c r="U1" s="899" t="s">
        <v>1699</v>
      </c>
      <c r="V1" s="899" t="s">
        <v>1804</v>
      </c>
      <c r="W1" s="899" t="s">
        <v>1840</v>
      </c>
      <c r="X1" s="899" t="s">
        <v>1809</v>
      </c>
      <c r="Y1" s="899" t="s">
        <v>1950</v>
      </c>
      <c r="Z1" s="899" t="s">
        <v>2058</v>
      </c>
      <c r="AA1" s="899" t="s">
        <v>2122</v>
      </c>
      <c r="AB1" s="899" t="s">
        <v>2164</v>
      </c>
      <c r="AC1" s="1063" t="s">
        <v>2220</v>
      </c>
      <c r="AD1" s="1063" t="s">
        <v>2349</v>
      </c>
      <c r="AE1" s="1063" t="s">
        <v>2350</v>
      </c>
      <c r="AF1" s="1063" t="s">
        <v>2402</v>
      </c>
      <c r="AG1" s="1063" t="s">
        <v>2431</v>
      </c>
      <c r="AH1" s="1063" t="s">
        <v>2622</v>
      </c>
      <c r="AI1" s="1063" t="s">
        <v>2623</v>
      </c>
      <c r="AJ1" s="1063" t="s">
        <v>2628</v>
      </c>
    </row>
    <row r="2" spans="1:36">
      <c r="A2" s="898" t="s">
        <v>306</v>
      </c>
      <c r="B2" s="806">
        <v>82</v>
      </c>
      <c r="C2" s="806">
        <v>81</v>
      </c>
      <c r="D2" s="806">
        <v>77</v>
      </c>
      <c r="E2" s="806">
        <v>76</v>
      </c>
      <c r="F2" s="806">
        <v>76</v>
      </c>
      <c r="G2" s="806">
        <v>70</v>
      </c>
      <c r="H2" s="806">
        <v>71</v>
      </c>
      <c r="I2" s="806">
        <v>71</v>
      </c>
      <c r="J2" s="806">
        <v>71</v>
      </c>
      <c r="K2" s="806">
        <v>69</v>
      </c>
      <c r="L2" s="806">
        <v>69</v>
      </c>
      <c r="M2" s="806">
        <v>69</v>
      </c>
      <c r="N2" s="806">
        <v>68</v>
      </c>
      <c r="O2" s="806">
        <v>67</v>
      </c>
      <c r="P2" s="806">
        <v>66</v>
      </c>
      <c r="Q2" s="806">
        <v>66</v>
      </c>
      <c r="R2" s="806">
        <v>67</v>
      </c>
      <c r="S2" s="806">
        <v>66</v>
      </c>
      <c r="T2" s="806">
        <v>65</v>
      </c>
      <c r="U2" s="806">
        <v>65</v>
      </c>
      <c r="V2" s="806">
        <v>66</v>
      </c>
      <c r="W2" s="806">
        <v>66</v>
      </c>
      <c r="X2" s="806">
        <v>66</v>
      </c>
      <c r="Y2" s="806">
        <v>66</v>
      </c>
      <c r="Z2" s="806">
        <v>66</v>
      </c>
      <c r="AA2" s="806">
        <v>66</v>
      </c>
      <c r="AB2" s="806">
        <v>67</v>
      </c>
      <c r="AC2" s="806">
        <v>67</v>
      </c>
      <c r="AD2" s="806">
        <v>68</v>
      </c>
      <c r="AE2" s="806">
        <v>70</v>
      </c>
      <c r="AF2" s="806">
        <v>71</v>
      </c>
      <c r="AG2" s="806">
        <v>71</v>
      </c>
      <c r="AH2" s="806">
        <v>71</v>
      </c>
      <c r="AI2" s="806">
        <v>73</v>
      </c>
      <c r="AJ2" s="806">
        <v>73</v>
      </c>
    </row>
    <row r="3" spans="1:36">
      <c r="A3" s="898" t="s">
        <v>307</v>
      </c>
      <c r="B3" s="806">
        <v>70</v>
      </c>
      <c r="C3" s="806">
        <v>70</v>
      </c>
      <c r="D3" s="806">
        <v>71</v>
      </c>
      <c r="E3" s="806">
        <v>71</v>
      </c>
      <c r="F3" s="806">
        <v>71</v>
      </c>
      <c r="G3" s="806">
        <v>71</v>
      </c>
      <c r="H3" s="806">
        <v>72</v>
      </c>
      <c r="I3" s="806">
        <v>73</v>
      </c>
      <c r="J3" s="806">
        <v>73</v>
      </c>
      <c r="K3" s="806">
        <v>73</v>
      </c>
      <c r="L3" s="806">
        <v>74</v>
      </c>
      <c r="M3" s="806">
        <v>75</v>
      </c>
      <c r="N3" s="806">
        <v>75</v>
      </c>
      <c r="O3" s="806">
        <v>75</v>
      </c>
      <c r="P3" s="806">
        <v>76</v>
      </c>
      <c r="Q3" s="806">
        <v>75</v>
      </c>
      <c r="R3" s="806">
        <v>74</v>
      </c>
      <c r="S3" s="806">
        <v>74</v>
      </c>
      <c r="T3" s="806">
        <v>76</v>
      </c>
      <c r="U3" s="806">
        <v>78</v>
      </c>
      <c r="V3" s="806">
        <v>79</v>
      </c>
      <c r="W3" s="806">
        <v>79</v>
      </c>
      <c r="X3" s="806">
        <v>79</v>
      </c>
      <c r="Y3" s="806">
        <v>79</v>
      </c>
      <c r="Z3" s="806">
        <v>80</v>
      </c>
      <c r="AA3" s="806">
        <v>81</v>
      </c>
      <c r="AB3" s="806">
        <v>81</v>
      </c>
      <c r="AC3" s="806">
        <v>81</v>
      </c>
      <c r="AD3" s="806">
        <v>81</v>
      </c>
      <c r="AE3" s="806">
        <v>82</v>
      </c>
      <c r="AF3" s="806">
        <v>84</v>
      </c>
      <c r="AG3" s="806">
        <v>85</v>
      </c>
      <c r="AH3" s="806">
        <v>85</v>
      </c>
      <c r="AI3" s="806">
        <v>85</v>
      </c>
      <c r="AJ3" s="806">
        <v>86</v>
      </c>
    </row>
    <row r="4" spans="1:36">
      <c r="A4" s="898" t="s">
        <v>308</v>
      </c>
      <c r="B4" s="806">
        <v>20</v>
      </c>
      <c r="C4" s="806">
        <v>19</v>
      </c>
      <c r="D4" s="806">
        <v>20</v>
      </c>
      <c r="E4" s="806">
        <v>21</v>
      </c>
      <c r="F4" s="806">
        <v>20</v>
      </c>
      <c r="G4" s="806">
        <v>20</v>
      </c>
      <c r="H4" s="806">
        <v>20</v>
      </c>
      <c r="I4" s="806">
        <v>20</v>
      </c>
      <c r="J4" s="806">
        <v>20</v>
      </c>
      <c r="K4" s="806">
        <v>20</v>
      </c>
      <c r="L4" s="806">
        <v>20</v>
      </c>
      <c r="M4" s="806">
        <v>20</v>
      </c>
      <c r="N4" s="806">
        <v>20</v>
      </c>
      <c r="O4" s="806">
        <v>21</v>
      </c>
      <c r="P4" s="806">
        <v>21</v>
      </c>
      <c r="Q4" s="806">
        <v>21</v>
      </c>
      <c r="R4" s="806">
        <v>21</v>
      </c>
      <c r="S4" s="806">
        <v>21</v>
      </c>
      <c r="T4" s="806">
        <v>21</v>
      </c>
      <c r="U4" s="806">
        <v>21</v>
      </c>
      <c r="V4" s="806">
        <v>20</v>
      </c>
      <c r="W4" s="806">
        <v>20</v>
      </c>
      <c r="X4" s="806">
        <v>20</v>
      </c>
      <c r="Y4" s="806">
        <v>20</v>
      </c>
      <c r="Z4" s="806">
        <v>20</v>
      </c>
      <c r="AA4" s="806">
        <v>20</v>
      </c>
      <c r="AB4" s="806">
        <v>20</v>
      </c>
      <c r="AC4" s="806">
        <v>21</v>
      </c>
      <c r="AD4" s="806">
        <v>21</v>
      </c>
      <c r="AE4" s="806">
        <v>21</v>
      </c>
      <c r="AF4" s="806">
        <v>21</v>
      </c>
      <c r="AG4" s="806">
        <v>21</v>
      </c>
      <c r="AH4" s="806">
        <v>21</v>
      </c>
      <c r="AI4" s="806">
        <v>20</v>
      </c>
      <c r="AJ4" s="806">
        <v>20</v>
      </c>
    </row>
    <row r="5" spans="1:36">
      <c r="A5" s="898" t="s">
        <v>309</v>
      </c>
      <c r="B5" s="900">
        <v>28</v>
      </c>
      <c r="C5" s="900">
        <v>28</v>
      </c>
      <c r="D5" s="900">
        <v>28</v>
      </c>
      <c r="E5" s="900">
        <v>28</v>
      </c>
      <c r="F5" s="900">
        <v>30</v>
      </c>
      <c r="G5" s="900">
        <v>32</v>
      </c>
      <c r="H5" s="900">
        <v>32</v>
      </c>
      <c r="I5" s="900">
        <v>33</v>
      </c>
      <c r="J5" s="900">
        <v>33</v>
      </c>
      <c r="K5" s="900">
        <v>35</v>
      </c>
      <c r="L5" s="900">
        <v>36</v>
      </c>
      <c r="M5" s="900">
        <v>36</v>
      </c>
      <c r="N5" s="900">
        <v>37</v>
      </c>
      <c r="O5" s="900">
        <v>38</v>
      </c>
      <c r="P5" s="900">
        <v>38</v>
      </c>
      <c r="Q5" s="806">
        <v>38</v>
      </c>
      <c r="R5" s="806">
        <v>38</v>
      </c>
      <c r="S5" s="806">
        <v>39</v>
      </c>
      <c r="T5" s="806">
        <v>40</v>
      </c>
      <c r="U5" s="806">
        <v>42</v>
      </c>
      <c r="V5" s="806">
        <v>42</v>
      </c>
      <c r="W5" s="806">
        <v>42</v>
      </c>
      <c r="X5" s="806">
        <v>42</v>
      </c>
      <c r="Y5" s="806">
        <v>42</v>
      </c>
      <c r="Z5" s="806">
        <v>45</v>
      </c>
      <c r="AA5" s="806">
        <v>46</v>
      </c>
      <c r="AB5" s="806">
        <v>46</v>
      </c>
      <c r="AC5" s="806">
        <v>49</v>
      </c>
      <c r="AD5" s="806">
        <v>50</v>
      </c>
      <c r="AE5" s="806">
        <v>50</v>
      </c>
      <c r="AF5" s="806">
        <v>50</v>
      </c>
      <c r="AG5" s="806">
        <v>52</v>
      </c>
      <c r="AH5" s="806">
        <v>52</v>
      </c>
      <c r="AI5" s="806">
        <v>55</v>
      </c>
      <c r="AJ5" s="806">
        <v>58</v>
      </c>
    </row>
    <row r="6" spans="1:36">
      <c r="A6" s="902" t="s">
        <v>16</v>
      </c>
      <c r="B6" s="901">
        <f t="shared" ref="B6:N6" si="0">SUM(B2:B5)</f>
        <v>200</v>
      </c>
      <c r="C6" s="901">
        <f t="shared" si="0"/>
        <v>198</v>
      </c>
      <c r="D6" s="901">
        <f t="shared" si="0"/>
        <v>196</v>
      </c>
      <c r="E6" s="901">
        <f t="shared" si="0"/>
        <v>196</v>
      </c>
      <c r="F6" s="901">
        <f t="shared" si="0"/>
        <v>197</v>
      </c>
      <c r="G6" s="901">
        <f t="shared" si="0"/>
        <v>193</v>
      </c>
      <c r="H6" s="901">
        <f t="shared" si="0"/>
        <v>195</v>
      </c>
      <c r="I6" s="901">
        <f t="shared" si="0"/>
        <v>197</v>
      </c>
      <c r="J6" s="901">
        <f t="shared" si="0"/>
        <v>197</v>
      </c>
      <c r="K6" s="901">
        <f t="shared" si="0"/>
        <v>197</v>
      </c>
      <c r="L6" s="901">
        <f t="shared" si="0"/>
        <v>199</v>
      </c>
      <c r="M6" s="901">
        <f t="shared" si="0"/>
        <v>200</v>
      </c>
      <c r="N6" s="901">
        <f t="shared" si="0"/>
        <v>200</v>
      </c>
      <c r="O6" s="901">
        <v>201</v>
      </c>
      <c r="P6" s="901">
        <v>201</v>
      </c>
      <c r="Q6" s="901">
        <v>200</v>
      </c>
      <c r="R6" s="901">
        <v>200</v>
      </c>
      <c r="S6" s="901">
        <v>200</v>
      </c>
      <c r="T6" s="901">
        <v>202</v>
      </c>
      <c r="U6" s="901">
        <v>206</v>
      </c>
      <c r="V6" s="901">
        <v>207</v>
      </c>
      <c r="W6" s="901">
        <v>207</v>
      </c>
      <c r="X6" s="901">
        <f t="shared" ref="X6:AC6" si="1">SUM(X2:X5)</f>
        <v>207</v>
      </c>
      <c r="Y6" s="901">
        <f t="shared" si="1"/>
        <v>207</v>
      </c>
      <c r="Z6" s="901">
        <f t="shared" si="1"/>
        <v>211</v>
      </c>
      <c r="AA6" s="901">
        <f t="shared" si="1"/>
        <v>213</v>
      </c>
      <c r="AB6" s="901">
        <f t="shared" si="1"/>
        <v>214</v>
      </c>
      <c r="AC6" s="901">
        <f t="shared" si="1"/>
        <v>218</v>
      </c>
      <c r="AD6" s="901">
        <f t="shared" ref="AD6:AE6" si="2">SUM(AD2:AD5)</f>
        <v>220</v>
      </c>
      <c r="AE6" s="901">
        <f t="shared" si="2"/>
        <v>223</v>
      </c>
      <c r="AF6" s="901">
        <f t="shared" ref="AF6:AJ6" si="3">SUM(AF2:AF5)</f>
        <v>226</v>
      </c>
      <c r="AG6" s="901">
        <f t="shared" si="3"/>
        <v>229</v>
      </c>
      <c r="AH6" s="901">
        <f t="shared" si="3"/>
        <v>229</v>
      </c>
      <c r="AI6" s="901">
        <f t="shared" si="3"/>
        <v>233</v>
      </c>
      <c r="AJ6" s="901">
        <f t="shared" si="3"/>
        <v>237</v>
      </c>
    </row>
    <row r="8" spans="1:36" ht="23.25" customHeight="1">
      <c r="A8" s="896"/>
      <c r="B8" s="1524" t="s">
        <v>455</v>
      </c>
      <c r="C8" s="1524"/>
      <c r="D8" s="1524" t="s">
        <v>2663</v>
      </c>
      <c r="E8" s="1524"/>
      <c r="F8" s="1524"/>
      <c r="G8" s="1524" t="s">
        <v>2625</v>
      </c>
      <c r="H8" s="1524"/>
      <c r="I8" s="1524"/>
    </row>
    <row r="9" spans="1:36" ht="27" customHeight="1">
      <c r="A9" s="897" t="s">
        <v>460</v>
      </c>
      <c r="B9" s="897" t="s">
        <v>2662</v>
      </c>
      <c r="C9" s="897" t="s">
        <v>2624</v>
      </c>
      <c r="D9" s="897" t="s">
        <v>51</v>
      </c>
      <c r="E9" s="897" t="s">
        <v>50</v>
      </c>
      <c r="F9" s="897" t="s">
        <v>1134</v>
      </c>
      <c r="G9" s="897" t="s">
        <v>51</v>
      </c>
      <c r="H9" s="897" t="s">
        <v>50</v>
      </c>
      <c r="I9" s="897" t="s">
        <v>1134</v>
      </c>
    </row>
    <row r="10" spans="1:36" ht="17.25" customHeight="1">
      <c r="A10" s="162" t="s">
        <v>310</v>
      </c>
      <c r="B10" s="1061">
        <v>86</v>
      </c>
      <c r="C10" s="1061">
        <v>85</v>
      </c>
      <c r="D10" s="1061">
        <v>4768294</v>
      </c>
      <c r="E10" s="1061">
        <v>6581</v>
      </c>
      <c r="F10" s="1061">
        <f>D10+E10</f>
        <v>4774875</v>
      </c>
      <c r="G10" s="1061">
        <v>5016259</v>
      </c>
      <c r="H10" s="1061">
        <v>10210</v>
      </c>
      <c r="I10" s="1061">
        <f>G10+H10</f>
        <v>5026469</v>
      </c>
    </row>
    <row r="11" spans="1:36" ht="17.25" customHeight="1">
      <c r="A11" s="162" t="s">
        <v>459</v>
      </c>
      <c r="B11" s="1061">
        <v>20</v>
      </c>
      <c r="C11" s="1061">
        <v>20</v>
      </c>
      <c r="D11" s="1061">
        <v>20764</v>
      </c>
      <c r="E11" s="1061">
        <v>214</v>
      </c>
      <c r="F11" s="1061">
        <f>D11+E11</f>
        <v>20978</v>
      </c>
      <c r="G11" s="1061">
        <v>22101</v>
      </c>
      <c r="H11" s="1061">
        <v>219</v>
      </c>
      <c r="I11" s="1061">
        <f>G11+H11</f>
        <v>22320</v>
      </c>
    </row>
    <row r="12" spans="1:36" ht="17.25" customHeight="1">
      <c r="A12" s="162" t="s">
        <v>15</v>
      </c>
      <c r="B12" s="1061">
        <v>73</v>
      </c>
      <c r="C12" s="1061">
        <v>73</v>
      </c>
      <c r="D12" s="1061">
        <v>5224367</v>
      </c>
      <c r="E12" s="1061">
        <v>3908</v>
      </c>
      <c r="F12" s="1061">
        <f>D12+E12</f>
        <v>5228275</v>
      </c>
      <c r="G12" s="1061">
        <v>5543591</v>
      </c>
      <c r="H12" s="1061">
        <v>3361</v>
      </c>
      <c r="I12" s="1061">
        <f>G12+H12</f>
        <v>5546952</v>
      </c>
    </row>
    <row r="13" spans="1:36" ht="17.25">
      <c r="A13" s="162" t="s">
        <v>312</v>
      </c>
      <c r="B13" s="1061">
        <v>58</v>
      </c>
      <c r="C13" s="1061">
        <v>55</v>
      </c>
      <c r="D13" s="1061">
        <v>131</v>
      </c>
      <c r="E13" s="1061">
        <v>757</v>
      </c>
      <c r="F13" s="1061">
        <f>D13+E13</f>
        <v>888</v>
      </c>
      <c r="G13" s="1061">
        <v>121</v>
      </c>
      <c r="H13" s="1061">
        <v>707</v>
      </c>
      <c r="I13" s="1061">
        <f>G13+H13</f>
        <v>828</v>
      </c>
    </row>
    <row r="14" spans="1:36" ht="18">
      <c r="A14" s="163" t="s">
        <v>175</v>
      </c>
      <c r="B14" s="1062">
        <f t="shared" ref="B14:I14" si="4">SUM(B10:B13)</f>
        <v>237</v>
      </c>
      <c r="C14" s="1062">
        <f t="shared" si="4"/>
        <v>233</v>
      </c>
      <c r="D14" s="1062">
        <f t="shared" si="4"/>
        <v>10013556</v>
      </c>
      <c r="E14" s="1062">
        <f t="shared" si="4"/>
        <v>11460</v>
      </c>
      <c r="F14" s="1062">
        <f t="shared" si="4"/>
        <v>10025016</v>
      </c>
      <c r="G14" s="1062">
        <f t="shared" si="4"/>
        <v>10582072</v>
      </c>
      <c r="H14" s="1062">
        <f t="shared" si="4"/>
        <v>14497</v>
      </c>
      <c r="I14" s="1062">
        <f t="shared" si="4"/>
        <v>10596569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U9"/>
  <sheetViews>
    <sheetView rightToLeft="1" workbookViewId="0">
      <pane xSplit="1" topLeftCell="AC1" activePane="topRight" state="frozen"/>
      <selection pane="topRight" activeCell="AL33" sqref="AL33"/>
    </sheetView>
  </sheetViews>
  <sheetFormatPr defaultColWidth="9.125" defaultRowHeight="14.25"/>
  <cols>
    <col min="1" max="1" width="31.625" style="81" bestFit="1" customWidth="1"/>
    <col min="2" max="37" width="9.375" style="81" customWidth="1"/>
    <col min="38" max="16384" width="9.125" style="81"/>
  </cols>
  <sheetData>
    <row r="1" spans="1:47">
      <c r="A1" s="903"/>
      <c r="B1" s="899" t="s">
        <v>313</v>
      </c>
      <c r="C1" s="899" t="s">
        <v>314</v>
      </c>
      <c r="D1" s="899" t="s">
        <v>315</v>
      </c>
      <c r="E1" s="899" t="s">
        <v>316</v>
      </c>
      <c r="F1" s="899" t="s">
        <v>317</v>
      </c>
      <c r="G1" s="899" t="s">
        <v>318</v>
      </c>
      <c r="H1" s="899" t="s">
        <v>319</v>
      </c>
      <c r="I1" s="899" t="s">
        <v>320</v>
      </c>
      <c r="J1" s="899" t="s">
        <v>321</v>
      </c>
      <c r="K1" s="899" t="s">
        <v>322</v>
      </c>
      <c r="L1" s="899" t="s">
        <v>323</v>
      </c>
      <c r="M1" s="899" t="s">
        <v>294</v>
      </c>
      <c r="N1" s="899" t="s">
        <v>295</v>
      </c>
      <c r="O1" s="899" t="s">
        <v>296</v>
      </c>
      <c r="P1" s="899" t="s">
        <v>297</v>
      </c>
      <c r="Q1" s="899" t="s">
        <v>298</v>
      </c>
      <c r="R1" s="899" t="s">
        <v>299</v>
      </c>
      <c r="S1" s="899" t="s">
        <v>300</v>
      </c>
      <c r="T1" s="899" t="s">
        <v>301</v>
      </c>
      <c r="U1" s="899" t="s">
        <v>302</v>
      </c>
      <c r="V1" s="899" t="s">
        <v>303</v>
      </c>
      <c r="W1" s="899" t="s">
        <v>304</v>
      </c>
      <c r="X1" s="899" t="s">
        <v>305</v>
      </c>
      <c r="Y1" s="899" t="s">
        <v>280</v>
      </c>
      <c r="Z1" s="899" t="s">
        <v>2123</v>
      </c>
      <c r="AA1" s="899" t="s">
        <v>1454</v>
      </c>
      <c r="AB1" s="899" t="s">
        <v>1535</v>
      </c>
      <c r="AC1" s="899" t="s">
        <v>1540</v>
      </c>
      <c r="AD1" s="899" t="s">
        <v>1614</v>
      </c>
      <c r="AE1" s="899" t="s">
        <v>1635</v>
      </c>
      <c r="AF1" s="899" t="s">
        <v>1699</v>
      </c>
      <c r="AG1" s="899" t="s">
        <v>1804</v>
      </c>
      <c r="AH1" s="899" t="s">
        <v>1840</v>
      </c>
      <c r="AI1" s="899" t="s">
        <v>1809</v>
      </c>
      <c r="AJ1" s="899" t="s">
        <v>1950</v>
      </c>
      <c r="AK1" s="899" t="s">
        <v>2058</v>
      </c>
      <c r="AL1" s="899" t="s">
        <v>2122</v>
      </c>
      <c r="AM1" s="899" t="s">
        <v>2164</v>
      </c>
      <c r="AN1" s="1063" t="s">
        <v>2220</v>
      </c>
      <c r="AO1" s="1063" t="s">
        <v>2349</v>
      </c>
      <c r="AP1" s="1063" t="s">
        <v>2350</v>
      </c>
      <c r="AQ1" s="1063" t="s">
        <v>2402</v>
      </c>
      <c r="AR1" s="1063" t="s">
        <v>2431</v>
      </c>
      <c r="AS1" s="1063" t="s">
        <v>2622</v>
      </c>
      <c r="AT1" s="1063" t="s">
        <v>2623</v>
      </c>
      <c r="AU1" s="1063" t="s">
        <v>2628</v>
      </c>
    </row>
    <row r="2" spans="1:47" s="905" customFormat="1">
      <c r="A2" s="1064" t="s">
        <v>324</v>
      </c>
      <c r="B2" s="904">
        <v>17731879.169091009</v>
      </c>
      <c r="C2" s="904">
        <v>17474221.738578003</v>
      </c>
      <c r="D2" s="904">
        <v>17388700.845830005</v>
      </c>
      <c r="E2" s="904">
        <v>7801620.0046159942</v>
      </c>
      <c r="F2" s="904">
        <v>7857117.7057149997</v>
      </c>
      <c r="G2" s="904">
        <v>8141338.0850690017</v>
      </c>
      <c r="H2" s="904">
        <v>7897557.9982270012</v>
      </c>
      <c r="I2" s="904">
        <v>8024848.2565930001</v>
      </c>
      <c r="J2" s="904">
        <v>8351905.8379749991</v>
      </c>
      <c r="K2" s="904">
        <v>8667304.4478599969</v>
      </c>
      <c r="L2" s="904">
        <v>8600458.3302260023</v>
      </c>
      <c r="M2" s="904">
        <v>8338.8727354969997</v>
      </c>
      <c r="N2" s="904">
        <v>8114.3348209980004</v>
      </c>
      <c r="O2" s="904">
        <v>7901.7150517770006</v>
      </c>
      <c r="P2" s="904">
        <v>9270.8370471490034</v>
      </c>
      <c r="Q2" s="904">
        <v>9524.418098477001</v>
      </c>
      <c r="R2" s="904">
        <v>12525.208425026005</v>
      </c>
      <c r="S2" s="904">
        <v>16127.015396641993</v>
      </c>
      <c r="T2" s="904">
        <v>19988.164914720008</v>
      </c>
      <c r="U2" s="904">
        <v>18194.55423392501</v>
      </c>
      <c r="V2" s="904">
        <v>15642.436076713004</v>
      </c>
      <c r="W2" s="904">
        <v>16130.964210549004</v>
      </c>
      <c r="X2" s="904">
        <v>15384.784958202999</v>
      </c>
      <c r="Y2" s="904">
        <v>18201.523599274002</v>
      </c>
      <c r="Z2" s="904">
        <v>21081</v>
      </c>
      <c r="AA2" s="904">
        <v>22922</v>
      </c>
      <c r="AB2" s="904">
        <v>26880</v>
      </c>
      <c r="AC2" s="904">
        <v>29878</v>
      </c>
      <c r="AD2" s="904">
        <v>32916</v>
      </c>
      <c r="AE2" s="904">
        <v>39784</v>
      </c>
      <c r="AF2" s="904">
        <v>40067</v>
      </c>
      <c r="AG2" s="904">
        <v>40301</v>
      </c>
      <c r="AH2" s="904">
        <v>49725</v>
      </c>
      <c r="AI2" s="904">
        <v>60677</v>
      </c>
      <c r="AJ2" s="904">
        <v>79684</v>
      </c>
      <c r="AK2" s="904">
        <v>102771</v>
      </c>
      <c r="AL2" s="904">
        <v>149237</v>
      </c>
      <c r="AM2" s="904">
        <v>250883</v>
      </c>
      <c r="AN2" s="904">
        <v>355310</v>
      </c>
      <c r="AO2" s="904">
        <v>557182</v>
      </c>
      <c r="AP2" s="904">
        <v>673124</v>
      </c>
      <c r="AQ2" s="904">
        <v>579932.9</v>
      </c>
      <c r="AR2" s="904">
        <v>506174</v>
      </c>
      <c r="AS2" s="904">
        <v>470380</v>
      </c>
      <c r="AT2" s="904">
        <v>628528</v>
      </c>
      <c r="AU2" s="904">
        <v>480571.98300000001</v>
      </c>
    </row>
    <row r="3" spans="1:47" s="905" customFormat="1">
      <c r="A3" s="1064" t="s">
        <v>325</v>
      </c>
      <c r="B3" s="904">
        <v>1305709838.7276196</v>
      </c>
      <c r="C3" s="904">
        <v>1302575815.1702788</v>
      </c>
      <c r="D3" s="904">
        <v>1298213327.543704</v>
      </c>
      <c r="E3" s="904">
        <v>1271817252.5741477</v>
      </c>
      <c r="F3" s="904">
        <v>1270592556.041599</v>
      </c>
      <c r="G3" s="904">
        <v>1346205621.6946554</v>
      </c>
      <c r="H3" s="904">
        <v>1477578163.3560557</v>
      </c>
      <c r="I3" s="904">
        <v>1546474847.120791</v>
      </c>
      <c r="J3" s="904">
        <v>1561283876.1245947</v>
      </c>
      <c r="K3" s="904">
        <v>1560917511.7386191</v>
      </c>
      <c r="L3" s="904">
        <v>1504165321.0231848</v>
      </c>
      <c r="M3" s="904">
        <v>1435040.0844028555</v>
      </c>
      <c r="N3" s="904">
        <v>1465562.7234586433</v>
      </c>
      <c r="O3" s="904">
        <v>1468554.0938118156</v>
      </c>
      <c r="P3" s="904">
        <v>1460029.3279838066</v>
      </c>
      <c r="Q3" s="904">
        <v>1445866.4393690934</v>
      </c>
      <c r="R3" s="904">
        <v>1420875.5587274164</v>
      </c>
      <c r="S3" s="904">
        <v>1359969.407892178</v>
      </c>
      <c r="T3" s="904">
        <v>1362204.7151734983</v>
      </c>
      <c r="U3" s="904">
        <v>1385202.1421966625</v>
      </c>
      <c r="V3" s="904">
        <v>1410446.5719497243</v>
      </c>
      <c r="W3" s="904">
        <v>1442480.129653313</v>
      </c>
      <c r="X3" s="904">
        <v>1466569.4725739178</v>
      </c>
      <c r="Y3" s="904">
        <v>1485604.1815619604</v>
      </c>
      <c r="Z3" s="904">
        <v>1500393</v>
      </c>
      <c r="AA3" s="904">
        <v>1478537</v>
      </c>
      <c r="AB3" s="904">
        <v>1496374</v>
      </c>
      <c r="AC3" s="904">
        <v>1520448</v>
      </c>
      <c r="AD3" s="904">
        <v>1574223</v>
      </c>
      <c r="AE3" s="904">
        <v>1616268</v>
      </c>
      <c r="AF3" s="904">
        <v>1677189</v>
      </c>
      <c r="AG3" s="904">
        <v>1699148</v>
      </c>
      <c r="AH3" s="904">
        <v>1736912</v>
      </c>
      <c r="AI3" s="904">
        <v>1760412</v>
      </c>
      <c r="AJ3" s="904">
        <v>1765334</v>
      </c>
      <c r="AK3" s="904">
        <v>1832835</v>
      </c>
      <c r="AL3" s="904">
        <v>1925934</v>
      </c>
      <c r="AM3" s="904">
        <v>2020779</v>
      </c>
      <c r="AN3" s="904">
        <v>2144895</v>
      </c>
      <c r="AO3" s="904">
        <v>2259515</v>
      </c>
      <c r="AP3" s="904">
        <v>2377327</v>
      </c>
      <c r="AQ3" s="904">
        <v>2530094.2999999998</v>
      </c>
      <c r="AR3" s="904">
        <v>2523232</v>
      </c>
      <c r="AS3" s="904">
        <v>2605977</v>
      </c>
      <c r="AT3" s="904">
        <v>2696018</v>
      </c>
      <c r="AU3" s="904">
        <v>2854797.7910000002</v>
      </c>
    </row>
    <row r="4" spans="1:47" s="905" customFormat="1">
      <c r="A4" s="1064" t="s">
        <v>326</v>
      </c>
      <c r="B4" s="904">
        <v>9082086.8274370003</v>
      </c>
      <c r="C4" s="904">
        <v>8444271.6604590006</v>
      </c>
      <c r="D4" s="904">
        <v>7786306.9670840008</v>
      </c>
      <c r="E4" s="904">
        <v>7895423.2746239994</v>
      </c>
      <c r="F4" s="904">
        <v>7987463.0452459995</v>
      </c>
      <c r="G4" s="904">
        <v>6770389.645451</v>
      </c>
      <c r="H4" s="904">
        <v>7274105.2776839994</v>
      </c>
      <c r="I4" s="904">
        <v>6508008.8443659991</v>
      </c>
      <c r="J4" s="904">
        <v>9069109.5521099996</v>
      </c>
      <c r="K4" s="904">
        <v>10446556.289171999</v>
      </c>
      <c r="L4" s="904">
        <v>11511687.645783</v>
      </c>
      <c r="M4" s="904">
        <v>9385.0880130209989</v>
      </c>
      <c r="N4" s="904">
        <v>8912.601621971</v>
      </c>
      <c r="O4" s="904">
        <v>8916.6253575460014</v>
      </c>
      <c r="P4" s="904">
        <v>9405.8590003249992</v>
      </c>
      <c r="Q4" s="904">
        <v>7414.7250852979996</v>
      </c>
      <c r="R4" s="904">
        <v>8054.6024672030007</v>
      </c>
      <c r="S4" s="904">
        <v>8720.2280163270007</v>
      </c>
      <c r="T4" s="904">
        <v>9578.0501895009984</v>
      </c>
      <c r="U4" s="904">
        <v>7949.4056640359995</v>
      </c>
      <c r="V4" s="904">
        <v>6221.6570265030005</v>
      </c>
      <c r="W4" s="904">
        <v>6099.7213193510006</v>
      </c>
      <c r="X4" s="904">
        <v>5834.2544195519995</v>
      </c>
      <c r="Y4" s="904">
        <v>5252.0566620480004</v>
      </c>
      <c r="Z4" s="904">
        <v>5795</v>
      </c>
      <c r="AA4" s="904">
        <v>6542</v>
      </c>
      <c r="AB4" s="904">
        <v>7087</v>
      </c>
      <c r="AC4" s="904">
        <v>10352</v>
      </c>
      <c r="AD4" s="904">
        <v>12578</v>
      </c>
      <c r="AE4" s="904">
        <v>13181</v>
      </c>
      <c r="AF4" s="904">
        <v>12047</v>
      </c>
      <c r="AG4" s="904">
        <v>11639</v>
      </c>
      <c r="AH4" s="904">
        <v>12642</v>
      </c>
      <c r="AI4" s="904">
        <v>13522</v>
      </c>
      <c r="AJ4" s="904">
        <v>14447</v>
      </c>
      <c r="AK4" s="904">
        <v>13204</v>
      </c>
      <c r="AL4" s="904">
        <v>16999</v>
      </c>
      <c r="AM4" s="904">
        <v>23998</v>
      </c>
      <c r="AN4" s="904">
        <v>30903</v>
      </c>
      <c r="AO4" s="904">
        <v>48012</v>
      </c>
      <c r="AP4" s="904">
        <v>50216</v>
      </c>
      <c r="AQ4" s="904">
        <v>40706.800000000003</v>
      </c>
      <c r="AR4" s="904">
        <v>35258</v>
      </c>
      <c r="AS4" s="904">
        <v>30996</v>
      </c>
      <c r="AT4" s="904">
        <v>28389</v>
      </c>
      <c r="AU4" s="904">
        <v>24989.29</v>
      </c>
    </row>
    <row r="5" spans="1:47" s="905" customFormat="1">
      <c r="A5" s="901" t="s">
        <v>16</v>
      </c>
      <c r="B5" s="1065">
        <f t="shared" ref="B5:AI5" si="0">SUM(B2:B4)</f>
        <v>1332523804.7241476</v>
      </c>
      <c r="C5" s="1065">
        <f t="shared" si="0"/>
        <v>1328494308.5693159</v>
      </c>
      <c r="D5" s="1065">
        <f t="shared" si="0"/>
        <v>1323388335.3566179</v>
      </c>
      <c r="E5" s="1065">
        <f t="shared" si="0"/>
        <v>1287514295.8533878</v>
      </c>
      <c r="F5" s="1065">
        <f t="shared" si="0"/>
        <v>1286437136.7925599</v>
      </c>
      <c r="G5" s="1065">
        <f t="shared" si="0"/>
        <v>1361117349.4251754</v>
      </c>
      <c r="H5" s="1065">
        <f t="shared" si="0"/>
        <v>1492749826.6319668</v>
      </c>
      <c r="I5" s="1065">
        <f t="shared" si="0"/>
        <v>1561007704.22175</v>
      </c>
      <c r="J5" s="1065">
        <f t="shared" si="0"/>
        <v>1578704891.5146797</v>
      </c>
      <c r="K5" s="1065">
        <f t="shared" si="0"/>
        <v>1580031372.475651</v>
      </c>
      <c r="L5" s="1065">
        <f t="shared" si="0"/>
        <v>1524277466.9991937</v>
      </c>
      <c r="M5" s="1065">
        <f t="shared" si="0"/>
        <v>1452764.0451513736</v>
      </c>
      <c r="N5" s="1065">
        <f t="shared" si="0"/>
        <v>1482589.6599016122</v>
      </c>
      <c r="O5" s="1065">
        <f t="shared" si="0"/>
        <v>1485372.4342211385</v>
      </c>
      <c r="P5" s="1065">
        <f t="shared" si="0"/>
        <v>1478706.0240312805</v>
      </c>
      <c r="Q5" s="1065">
        <f t="shared" si="0"/>
        <v>1462805.5825528684</v>
      </c>
      <c r="R5" s="1065">
        <f t="shared" si="0"/>
        <v>1441455.3696196454</v>
      </c>
      <c r="S5" s="1065">
        <f t="shared" si="0"/>
        <v>1384816.651305147</v>
      </c>
      <c r="T5" s="1065">
        <f t="shared" si="0"/>
        <v>1391770.9302777192</v>
      </c>
      <c r="U5" s="1065">
        <f t="shared" si="0"/>
        <v>1411346.1020946235</v>
      </c>
      <c r="V5" s="1065">
        <f t="shared" si="0"/>
        <v>1432310.6650529404</v>
      </c>
      <c r="W5" s="1065">
        <f t="shared" si="0"/>
        <v>1464710.815183213</v>
      </c>
      <c r="X5" s="1065">
        <f t="shared" si="0"/>
        <v>1487788.5119516728</v>
      </c>
      <c r="Y5" s="1065">
        <f t="shared" si="0"/>
        <v>1509057.7618232823</v>
      </c>
      <c r="Z5" s="1065">
        <f t="shared" si="0"/>
        <v>1527269</v>
      </c>
      <c r="AA5" s="1065">
        <f t="shared" si="0"/>
        <v>1508001</v>
      </c>
      <c r="AB5" s="1065">
        <f t="shared" si="0"/>
        <v>1530341</v>
      </c>
      <c r="AC5" s="1065">
        <f t="shared" si="0"/>
        <v>1560678</v>
      </c>
      <c r="AD5" s="1065">
        <f t="shared" si="0"/>
        <v>1619717</v>
      </c>
      <c r="AE5" s="1065">
        <f t="shared" si="0"/>
        <v>1669233</v>
      </c>
      <c r="AF5" s="1065">
        <f t="shared" si="0"/>
        <v>1729303</v>
      </c>
      <c r="AG5" s="1065">
        <f t="shared" si="0"/>
        <v>1751088</v>
      </c>
      <c r="AH5" s="1065">
        <f t="shared" si="0"/>
        <v>1799279</v>
      </c>
      <c r="AI5" s="1065">
        <f t="shared" si="0"/>
        <v>1834611</v>
      </c>
      <c r="AJ5" s="1065">
        <f t="shared" ref="AJ5:AP5" si="1">SUM(AJ2:AJ4)</f>
        <v>1859465</v>
      </c>
      <c r="AK5" s="1065">
        <f t="shared" si="1"/>
        <v>1948810</v>
      </c>
      <c r="AL5" s="1065">
        <f t="shared" si="1"/>
        <v>2092170</v>
      </c>
      <c r="AM5" s="1065">
        <f t="shared" si="1"/>
        <v>2295660</v>
      </c>
      <c r="AN5" s="1065">
        <f t="shared" si="1"/>
        <v>2531108</v>
      </c>
      <c r="AO5" s="1065">
        <f t="shared" si="1"/>
        <v>2864709</v>
      </c>
      <c r="AP5" s="1065">
        <f t="shared" si="1"/>
        <v>3100667</v>
      </c>
      <c r="AQ5" s="1065">
        <f t="shared" ref="AQ5:AU5" si="2">SUM(AQ2:AQ4)</f>
        <v>3150733.9999999995</v>
      </c>
      <c r="AR5" s="1065">
        <f t="shared" si="2"/>
        <v>3064664</v>
      </c>
      <c r="AS5" s="1065">
        <f t="shared" si="2"/>
        <v>3107353</v>
      </c>
      <c r="AT5" s="1065">
        <f t="shared" si="2"/>
        <v>3352935</v>
      </c>
      <c r="AU5" s="1065">
        <f t="shared" si="2"/>
        <v>3360359.0640000002</v>
      </c>
    </row>
    <row r="6" spans="1:47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1:47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</row>
    <row r="8" spans="1:47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</row>
    <row r="9" spans="1:47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36"/>
  <sheetViews>
    <sheetView rightToLeft="1" workbookViewId="0">
      <selection activeCell="C48" sqref="C48"/>
    </sheetView>
  </sheetViews>
  <sheetFormatPr defaultRowHeight="14.25"/>
  <cols>
    <col min="1" max="1" width="20.125" customWidth="1"/>
    <col min="2" max="2" width="12.875" customWidth="1"/>
    <col min="3" max="3" width="10.875" bestFit="1" customWidth="1"/>
    <col min="4" max="4" width="14" customWidth="1"/>
    <col min="5" max="5" width="10.875" bestFit="1" customWidth="1"/>
    <col min="6" max="6" width="11.75" customWidth="1"/>
    <col min="7" max="7" width="10.875" bestFit="1" customWidth="1"/>
    <col min="8" max="8" width="13.125" customWidth="1"/>
    <col min="9" max="9" width="10.875" bestFit="1" customWidth="1"/>
    <col min="10" max="10" width="12" customWidth="1"/>
    <col min="11" max="11" width="10.625" bestFit="1" customWidth="1"/>
    <col min="12" max="12" width="12" customWidth="1"/>
    <col min="13" max="13" width="10.625" bestFit="1" customWidth="1"/>
    <col min="14" max="14" width="12" customWidth="1"/>
    <col min="15" max="15" width="10.625" bestFit="1" customWidth="1"/>
    <col min="16" max="16" width="12" customWidth="1"/>
    <col min="17" max="17" width="10.625" bestFit="1" customWidth="1"/>
    <col min="18" max="18" width="12" customWidth="1"/>
    <col min="19" max="19" width="10.625" bestFit="1" customWidth="1"/>
    <col min="20" max="20" width="12" customWidth="1"/>
    <col min="21" max="21" width="10.625" bestFit="1" customWidth="1"/>
    <col min="22" max="22" width="12" customWidth="1"/>
    <col min="23" max="23" width="10.625" bestFit="1" customWidth="1"/>
    <col min="24" max="24" width="12" customWidth="1"/>
    <col min="25" max="25" width="10.625" bestFit="1" customWidth="1"/>
    <col min="26" max="26" width="12" customWidth="1"/>
    <col min="27" max="27" width="10.625" bestFit="1" customWidth="1"/>
    <col min="28" max="28" width="12" customWidth="1"/>
    <col min="29" max="29" width="10.625" bestFit="1" customWidth="1"/>
    <col min="30" max="30" width="12" customWidth="1"/>
    <col min="31" max="31" width="10.625" bestFit="1" customWidth="1"/>
    <col min="32" max="32" width="12" customWidth="1"/>
    <col min="33" max="33" width="10.625" bestFit="1" customWidth="1"/>
    <col min="34" max="51" width="12.875" customWidth="1"/>
  </cols>
  <sheetData>
    <row r="1" spans="1:51" s="1048" customFormat="1" ht="27" customHeight="1">
      <c r="A1" s="1539" t="s">
        <v>1693</v>
      </c>
      <c r="B1" s="1531" t="s">
        <v>1493</v>
      </c>
      <c r="C1" s="1532"/>
      <c r="D1" s="1531" t="s">
        <v>1482</v>
      </c>
      <c r="E1" s="1532"/>
      <c r="F1" s="1531" t="s">
        <v>1483</v>
      </c>
      <c r="G1" s="1532"/>
      <c r="H1" s="1531" t="s">
        <v>1691</v>
      </c>
      <c r="I1" s="1532"/>
      <c r="J1" s="1531" t="s">
        <v>1690</v>
      </c>
      <c r="K1" s="1532"/>
      <c r="L1" s="1531" t="s">
        <v>1689</v>
      </c>
      <c r="M1" s="1532"/>
      <c r="N1" s="1531" t="s">
        <v>1681</v>
      </c>
      <c r="O1" s="1532"/>
      <c r="P1" s="1531" t="s">
        <v>1680</v>
      </c>
      <c r="Q1" s="1532"/>
      <c r="R1" s="1531" t="s">
        <v>1770</v>
      </c>
      <c r="S1" s="1532"/>
      <c r="T1" s="1531" t="s">
        <v>1807</v>
      </c>
      <c r="U1" s="1532"/>
      <c r="V1" s="1531" t="s">
        <v>1844</v>
      </c>
      <c r="W1" s="1532"/>
      <c r="X1" s="1531" t="s">
        <v>1881</v>
      </c>
      <c r="Y1" s="1532"/>
      <c r="Z1" s="1531" t="s">
        <v>1969</v>
      </c>
      <c r="AA1" s="1532"/>
      <c r="AB1" s="1531" t="s">
        <v>2083</v>
      </c>
      <c r="AC1" s="1532"/>
      <c r="AD1" s="1531" t="s">
        <v>2142</v>
      </c>
      <c r="AE1" s="1532"/>
      <c r="AF1" s="1531" t="s">
        <v>2187</v>
      </c>
      <c r="AG1" s="1532"/>
      <c r="AH1" s="1531" t="s">
        <v>2263</v>
      </c>
      <c r="AI1" s="1532"/>
      <c r="AJ1" s="1531" t="s">
        <v>2313</v>
      </c>
      <c r="AK1" s="1532"/>
      <c r="AL1" s="1531" t="s">
        <v>2370</v>
      </c>
      <c r="AM1" s="1532"/>
      <c r="AN1" s="1531" t="s">
        <v>2427</v>
      </c>
      <c r="AO1" s="1532"/>
      <c r="AP1" s="1531" t="s">
        <v>2462</v>
      </c>
      <c r="AQ1" s="1532"/>
      <c r="AR1" s="1531" t="s">
        <v>2590</v>
      </c>
      <c r="AS1" s="1532"/>
      <c r="AT1" s="1531" t="s">
        <v>2639</v>
      </c>
      <c r="AU1" s="1532"/>
      <c r="AV1" s="1531" t="s">
        <v>2915</v>
      </c>
      <c r="AW1" s="1532"/>
      <c r="AX1" s="1531" t="s">
        <v>3090</v>
      </c>
      <c r="AY1" s="1532"/>
    </row>
    <row r="2" spans="1:51" ht="19.5">
      <c r="A2" s="1540"/>
      <c r="B2" s="868" t="s">
        <v>1484</v>
      </c>
      <c r="C2" s="868" t="s">
        <v>1485</v>
      </c>
      <c r="D2" s="868" t="s">
        <v>1484</v>
      </c>
      <c r="E2" s="868" t="s">
        <v>1485</v>
      </c>
      <c r="F2" s="868" t="s">
        <v>1484</v>
      </c>
      <c r="G2" s="868" t="s">
        <v>1485</v>
      </c>
      <c r="H2" s="868" t="s">
        <v>1484</v>
      </c>
      <c r="I2" s="868" t="s">
        <v>1485</v>
      </c>
      <c r="J2" s="868" t="s">
        <v>1484</v>
      </c>
      <c r="K2" s="868" t="s">
        <v>1485</v>
      </c>
      <c r="L2" s="868" t="s">
        <v>1484</v>
      </c>
      <c r="M2" s="868" t="s">
        <v>1485</v>
      </c>
      <c r="N2" s="868" t="s">
        <v>1484</v>
      </c>
      <c r="O2" s="868" t="s">
        <v>1485</v>
      </c>
      <c r="P2" s="868" t="s">
        <v>1484</v>
      </c>
      <c r="Q2" s="868" t="s">
        <v>1485</v>
      </c>
      <c r="R2" s="868" t="s">
        <v>1484</v>
      </c>
      <c r="S2" s="868" t="s">
        <v>1485</v>
      </c>
      <c r="T2" s="868" t="s">
        <v>1484</v>
      </c>
      <c r="U2" s="868" t="s">
        <v>1485</v>
      </c>
      <c r="V2" s="868" t="s">
        <v>1484</v>
      </c>
      <c r="W2" s="868" t="s">
        <v>1485</v>
      </c>
      <c r="X2" s="868" t="s">
        <v>1484</v>
      </c>
      <c r="Y2" s="868" t="s">
        <v>1485</v>
      </c>
      <c r="Z2" s="868" t="s">
        <v>1484</v>
      </c>
      <c r="AA2" s="868" t="s">
        <v>1485</v>
      </c>
      <c r="AB2" s="868" t="s">
        <v>1484</v>
      </c>
      <c r="AC2" s="868" t="s">
        <v>1485</v>
      </c>
      <c r="AD2" s="868" t="s">
        <v>1484</v>
      </c>
      <c r="AE2" s="868" t="s">
        <v>1485</v>
      </c>
      <c r="AF2" s="868" t="s">
        <v>1484</v>
      </c>
      <c r="AG2" s="868" t="s">
        <v>1485</v>
      </c>
      <c r="AH2" s="868" t="s">
        <v>1484</v>
      </c>
      <c r="AI2" s="868" t="s">
        <v>1485</v>
      </c>
      <c r="AJ2" s="868" t="s">
        <v>1484</v>
      </c>
      <c r="AK2" s="868" t="s">
        <v>1485</v>
      </c>
      <c r="AL2" s="868" t="s">
        <v>1484</v>
      </c>
      <c r="AM2" s="868" t="s">
        <v>1485</v>
      </c>
      <c r="AN2" s="868" t="s">
        <v>1484</v>
      </c>
      <c r="AO2" s="868" t="s">
        <v>1485</v>
      </c>
      <c r="AP2" s="868" t="s">
        <v>1484</v>
      </c>
      <c r="AQ2" s="868" t="s">
        <v>1485</v>
      </c>
      <c r="AR2" s="868" t="s">
        <v>1484</v>
      </c>
      <c r="AS2" s="868" t="s">
        <v>1485</v>
      </c>
      <c r="AT2" s="868" t="s">
        <v>1484</v>
      </c>
      <c r="AU2" s="868" t="s">
        <v>1485</v>
      </c>
      <c r="AV2" s="868" t="s">
        <v>1484</v>
      </c>
      <c r="AW2" s="868" t="s">
        <v>1485</v>
      </c>
      <c r="AX2" s="868" t="s">
        <v>1484</v>
      </c>
      <c r="AY2" s="868" t="s">
        <v>1485</v>
      </c>
    </row>
    <row r="3" spans="1:51" ht="17.45" customHeight="1">
      <c r="A3" s="1541"/>
      <c r="B3" s="869" t="s">
        <v>1486</v>
      </c>
      <c r="C3" s="869" t="s">
        <v>1487</v>
      </c>
      <c r="D3" s="869" t="s">
        <v>1486</v>
      </c>
      <c r="E3" s="869" t="s">
        <v>1487</v>
      </c>
      <c r="F3" s="869" t="s">
        <v>1486</v>
      </c>
      <c r="G3" s="869" t="s">
        <v>1487</v>
      </c>
      <c r="H3" s="869" t="s">
        <v>1486</v>
      </c>
      <c r="I3" s="869" t="s">
        <v>1487</v>
      </c>
      <c r="J3" s="869" t="s">
        <v>1486</v>
      </c>
      <c r="K3" s="869" t="s">
        <v>1487</v>
      </c>
      <c r="L3" s="869" t="s">
        <v>1486</v>
      </c>
      <c r="M3" s="869" t="s">
        <v>1487</v>
      </c>
      <c r="N3" s="869" t="s">
        <v>1486</v>
      </c>
      <c r="O3" s="869" t="s">
        <v>1487</v>
      </c>
      <c r="P3" s="869" t="s">
        <v>1486</v>
      </c>
      <c r="Q3" s="869" t="s">
        <v>1487</v>
      </c>
      <c r="R3" s="869" t="s">
        <v>1486</v>
      </c>
      <c r="S3" s="869" t="s">
        <v>1487</v>
      </c>
      <c r="T3" s="869" t="s">
        <v>1486</v>
      </c>
      <c r="U3" s="869" t="s">
        <v>1487</v>
      </c>
      <c r="V3" s="869" t="s">
        <v>1486</v>
      </c>
      <c r="W3" s="869" t="s">
        <v>1487</v>
      </c>
      <c r="X3" s="869" t="s">
        <v>1486</v>
      </c>
      <c r="Y3" s="869" t="s">
        <v>1487</v>
      </c>
      <c r="Z3" s="869" t="s">
        <v>1486</v>
      </c>
      <c r="AA3" s="869" t="s">
        <v>1487</v>
      </c>
      <c r="AB3" s="869" t="s">
        <v>1486</v>
      </c>
      <c r="AC3" s="869" t="s">
        <v>1487</v>
      </c>
      <c r="AD3" s="869" t="s">
        <v>1486</v>
      </c>
      <c r="AE3" s="869" t="s">
        <v>1487</v>
      </c>
      <c r="AF3" s="869" t="s">
        <v>1486</v>
      </c>
      <c r="AG3" s="869" t="s">
        <v>1487</v>
      </c>
      <c r="AH3" s="869" t="s">
        <v>1486</v>
      </c>
      <c r="AI3" s="869" t="s">
        <v>1487</v>
      </c>
      <c r="AJ3" s="869" t="s">
        <v>1486</v>
      </c>
      <c r="AK3" s="869" t="s">
        <v>1487</v>
      </c>
      <c r="AL3" s="869" t="s">
        <v>1486</v>
      </c>
      <c r="AM3" s="869" t="s">
        <v>1487</v>
      </c>
      <c r="AN3" s="869" t="s">
        <v>1486</v>
      </c>
      <c r="AO3" s="869" t="s">
        <v>1487</v>
      </c>
      <c r="AP3" s="869" t="s">
        <v>1486</v>
      </c>
      <c r="AQ3" s="869" t="s">
        <v>1487</v>
      </c>
      <c r="AR3" s="869" t="s">
        <v>1486</v>
      </c>
      <c r="AS3" s="869" t="s">
        <v>1487</v>
      </c>
      <c r="AT3" s="869" t="s">
        <v>1486</v>
      </c>
      <c r="AU3" s="869" t="s">
        <v>1487</v>
      </c>
      <c r="AV3" s="869" t="s">
        <v>1486</v>
      </c>
      <c r="AW3" s="869" t="s">
        <v>1487</v>
      </c>
      <c r="AX3" s="869" t="s">
        <v>1486</v>
      </c>
      <c r="AY3" s="869" t="s">
        <v>1487</v>
      </c>
    </row>
    <row r="4" spans="1:51" ht="17.45" customHeight="1">
      <c r="A4" s="866" t="s">
        <v>1692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7"/>
      <c r="S4" s="867"/>
      <c r="T4" s="867">
        <v>25000</v>
      </c>
      <c r="U4" s="867">
        <v>82</v>
      </c>
      <c r="V4" s="867">
        <v>39000</v>
      </c>
      <c r="W4" s="867">
        <v>453</v>
      </c>
      <c r="X4" s="867">
        <v>39000</v>
      </c>
      <c r="Y4" s="867">
        <v>453</v>
      </c>
      <c r="Z4" s="867">
        <v>0</v>
      </c>
      <c r="AA4" s="867">
        <v>0</v>
      </c>
      <c r="AB4" s="867">
        <v>40000</v>
      </c>
      <c r="AC4" s="867">
        <v>960</v>
      </c>
      <c r="AD4" s="867">
        <v>110600</v>
      </c>
      <c r="AE4" s="867">
        <v>1822</v>
      </c>
      <c r="AF4" s="867">
        <v>204150</v>
      </c>
      <c r="AG4" s="867">
        <v>4060</v>
      </c>
      <c r="AH4" s="867">
        <v>204150</v>
      </c>
      <c r="AI4" s="867">
        <v>4060</v>
      </c>
      <c r="AJ4" s="867">
        <v>228650</v>
      </c>
      <c r="AK4" s="867">
        <v>5377</v>
      </c>
      <c r="AL4" s="867">
        <v>278650</v>
      </c>
      <c r="AM4" s="867">
        <v>5991</v>
      </c>
      <c r="AN4" s="867">
        <v>278650</v>
      </c>
      <c r="AO4" s="867">
        <v>5991</v>
      </c>
      <c r="AP4" s="867">
        <v>282750</v>
      </c>
      <c r="AQ4" s="867">
        <v>6277</v>
      </c>
      <c r="AR4" s="867">
        <v>303250</v>
      </c>
      <c r="AS4" s="867">
        <v>7619</v>
      </c>
      <c r="AT4" s="867">
        <v>313750</v>
      </c>
      <c r="AU4" s="867">
        <v>8558</v>
      </c>
      <c r="AV4" s="867">
        <v>313750</v>
      </c>
      <c r="AW4" s="867">
        <v>8558</v>
      </c>
      <c r="AX4" s="867">
        <v>0</v>
      </c>
      <c r="AY4" s="867">
        <v>0</v>
      </c>
    </row>
    <row r="5" spans="1:51" ht="17.45" customHeight="1">
      <c r="A5" s="866" t="s">
        <v>1488</v>
      </c>
      <c r="B5" s="867"/>
      <c r="C5" s="867">
        <v>1</v>
      </c>
      <c r="D5" s="867">
        <v>1700</v>
      </c>
      <c r="E5" s="867">
        <v>42</v>
      </c>
      <c r="F5" s="867">
        <v>2090</v>
      </c>
      <c r="G5" s="867">
        <v>50</v>
      </c>
      <c r="H5" s="867">
        <v>4051</v>
      </c>
      <c r="I5" s="867">
        <v>92</v>
      </c>
      <c r="J5" s="867">
        <v>4051</v>
      </c>
      <c r="K5" s="867">
        <v>94</v>
      </c>
      <c r="L5" s="867">
        <v>4051</v>
      </c>
      <c r="M5" s="867">
        <v>94</v>
      </c>
      <c r="N5" s="867">
        <v>4051</v>
      </c>
      <c r="O5" s="867">
        <v>94</v>
      </c>
      <c r="P5" s="867">
        <v>4051</v>
      </c>
      <c r="Q5" s="867">
        <v>94</v>
      </c>
      <c r="R5" s="867">
        <v>4051</v>
      </c>
      <c r="S5" s="867">
        <v>94</v>
      </c>
      <c r="T5" s="867">
        <v>4051</v>
      </c>
      <c r="U5" s="867">
        <v>94</v>
      </c>
      <c r="V5" s="867">
        <v>4051</v>
      </c>
      <c r="W5" s="867">
        <v>94</v>
      </c>
      <c r="X5" s="867">
        <v>4051</v>
      </c>
      <c r="Y5" s="867">
        <v>94</v>
      </c>
      <c r="Z5" s="867">
        <v>0</v>
      </c>
      <c r="AA5" s="867">
        <v>0</v>
      </c>
      <c r="AB5" s="867">
        <v>0</v>
      </c>
      <c r="AC5" s="867">
        <v>0</v>
      </c>
      <c r="AD5" s="867">
        <v>1</v>
      </c>
      <c r="AE5" s="867">
        <v>66</v>
      </c>
      <c r="AF5" s="867">
        <v>9</v>
      </c>
      <c r="AG5" s="867">
        <v>699</v>
      </c>
      <c r="AH5" s="867">
        <v>9</v>
      </c>
      <c r="AI5" s="867">
        <v>699</v>
      </c>
      <c r="AJ5" s="867">
        <v>12</v>
      </c>
      <c r="AK5" s="867">
        <v>924</v>
      </c>
      <c r="AL5" s="867">
        <v>12</v>
      </c>
      <c r="AM5" s="867">
        <v>942</v>
      </c>
      <c r="AN5" s="867">
        <v>15</v>
      </c>
      <c r="AO5" s="867">
        <v>1213</v>
      </c>
      <c r="AP5" s="867">
        <v>15</v>
      </c>
      <c r="AQ5" s="867">
        <v>1283</v>
      </c>
      <c r="AR5" s="867">
        <v>26</v>
      </c>
      <c r="AS5" s="867">
        <v>2232</v>
      </c>
      <c r="AT5" s="867">
        <v>26</v>
      </c>
      <c r="AU5" s="867">
        <v>2232</v>
      </c>
      <c r="AV5" s="867">
        <v>684</v>
      </c>
      <c r="AW5" s="867">
        <v>6494</v>
      </c>
      <c r="AX5" s="867">
        <v>3</v>
      </c>
      <c r="AY5" s="867">
        <v>247</v>
      </c>
    </row>
    <row r="6" spans="1:51" ht="17.45" customHeight="1">
      <c r="A6" s="866" t="s">
        <v>1489</v>
      </c>
      <c r="B6" s="867">
        <v>325784</v>
      </c>
      <c r="C6" s="867">
        <v>24395</v>
      </c>
      <c r="D6" s="867">
        <v>1150922</v>
      </c>
      <c r="E6" s="867">
        <v>87655</v>
      </c>
      <c r="F6" s="867">
        <v>1824189</v>
      </c>
      <c r="G6" s="867">
        <v>131049</v>
      </c>
      <c r="H6" s="867">
        <v>2461204</v>
      </c>
      <c r="I6" s="867">
        <v>166113</v>
      </c>
      <c r="J6" s="867">
        <v>3111260</v>
      </c>
      <c r="K6" s="867">
        <v>204454</v>
      </c>
      <c r="L6" s="867">
        <v>3837140</v>
      </c>
      <c r="M6" s="867">
        <v>247099</v>
      </c>
      <c r="N6" s="867">
        <v>4709312</v>
      </c>
      <c r="O6" s="867">
        <v>295584</v>
      </c>
      <c r="P6" s="867">
        <v>5512747</v>
      </c>
      <c r="Q6" s="867">
        <v>339549</v>
      </c>
      <c r="R6" s="867">
        <v>6609788</v>
      </c>
      <c r="S6" s="867">
        <v>406378</v>
      </c>
      <c r="T6" s="867">
        <v>7559265</v>
      </c>
      <c r="U6" s="867">
        <v>467119</v>
      </c>
      <c r="V6" s="867">
        <v>8586872</v>
      </c>
      <c r="W6" s="867">
        <v>542426</v>
      </c>
      <c r="X6" s="867">
        <v>9661843</v>
      </c>
      <c r="Y6" s="867">
        <v>614814</v>
      </c>
      <c r="Z6" s="867">
        <v>485411</v>
      </c>
      <c r="AA6" s="867">
        <v>35561</v>
      </c>
      <c r="AB6" s="867">
        <v>1194404</v>
      </c>
      <c r="AC6" s="867">
        <v>98525</v>
      </c>
      <c r="AD6" s="867">
        <v>2478127</v>
      </c>
      <c r="AE6" s="867">
        <v>204238</v>
      </c>
      <c r="AF6" s="867">
        <v>3514582</v>
      </c>
      <c r="AG6" s="867">
        <v>322978</v>
      </c>
      <c r="AH6" s="867">
        <v>4522376</v>
      </c>
      <c r="AI6" s="867">
        <v>431308</v>
      </c>
      <c r="AJ6" s="867">
        <v>5898431</v>
      </c>
      <c r="AK6" s="867">
        <v>607880</v>
      </c>
      <c r="AL6" s="867">
        <v>7341964</v>
      </c>
      <c r="AM6" s="867">
        <v>810663</v>
      </c>
      <c r="AN6" s="867">
        <v>8045493</v>
      </c>
      <c r="AO6" s="867">
        <v>900009</v>
      </c>
      <c r="AP6" s="867">
        <v>9219550</v>
      </c>
      <c r="AQ6" s="867">
        <v>1066941</v>
      </c>
      <c r="AR6" s="867">
        <v>10375411</v>
      </c>
      <c r="AS6" s="867">
        <v>1233121</v>
      </c>
      <c r="AT6" s="867">
        <v>11714174</v>
      </c>
      <c r="AU6" s="867">
        <v>1446080</v>
      </c>
      <c r="AV6" s="867">
        <v>13424456</v>
      </c>
      <c r="AW6" s="867">
        <v>1660653</v>
      </c>
      <c r="AX6" s="867">
        <v>1421374</v>
      </c>
      <c r="AY6" s="867">
        <v>184886</v>
      </c>
    </row>
    <row r="7" spans="1:51" ht="17.45" customHeight="1">
      <c r="A7" s="866" t="s">
        <v>1490</v>
      </c>
      <c r="B7" s="867">
        <v>939409</v>
      </c>
      <c r="C7" s="867">
        <v>48103</v>
      </c>
      <c r="D7" s="867">
        <v>2404256</v>
      </c>
      <c r="E7" s="867">
        <v>123781</v>
      </c>
      <c r="F7" s="867">
        <v>3408878</v>
      </c>
      <c r="G7" s="867">
        <v>174496</v>
      </c>
      <c r="H7" s="867">
        <v>4775305</v>
      </c>
      <c r="I7" s="867">
        <v>238072</v>
      </c>
      <c r="J7" s="867">
        <v>5577459</v>
      </c>
      <c r="K7" s="867">
        <v>283202</v>
      </c>
      <c r="L7" s="867">
        <v>7017764</v>
      </c>
      <c r="M7" s="867">
        <v>343059</v>
      </c>
      <c r="N7" s="867">
        <v>8247878</v>
      </c>
      <c r="O7" s="867">
        <v>403631</v>
      </c>
      <c r="P7" s="867">
        <v>9882005</v>
      </c>
      <c r="Q7" s="867">
        <v>467367</v>
      </c>
      <c r="R7" s="867">
        <v>11619340</v>
      </c>
      <c r="S7" s="867">
        <v>535318</v>
      </c>
      <c r="T7" s="867">
        <v>13488326</v>
      </c>
      <c r="U7" s="867">
        <v>607176</v>
      </c>
      <c r="V7" s="867">
        <v>15137719</v>
      </c>
      <c r="W7" s="867">
        <v>686156</v>
      </c>
      <c r="X7" s="867">
        <v>16557831</v>
      </c>
      <c r="Y7" s="867">
        <v>755984</v>
      </c>
      <c r="Z7" s="867">
        <v>1316490</v>
      </c>
      <c r="AA7" s="867">
        <v>40995</v>
      </c>
      <c r="AB7" s="867">
        <v>3289358</v>
      </c>
      <c r="AC7" s="867">
        <v>111293</v>
      </c>
      <c r="AD7" s="867">
        <v>4865453</v>
      </c>
      <c r="AE7" s="867">
        <v>179748</v>
      </c>
      <c r="AF7" s="867">
        <v>6899712</v>
      </c>
      <c r="AG7" s="867">
        <v>289998</v>
      </c>
      <c r="AH7" s="867">
        <v>8563948</v>
      </c>
      <c r="AI7" s="867">
        <v>392026</v>
      </c>
      <c r="AJ7" s="867">
        <v>10295701</v>
      </c>
      <c r="AK7" s="867">
        <v>516021</v>
      </c>
      <c r="AL7" s="867">
        <v>11999605</v>
      </c>
      <c r="AM7" s="867">
        <v>656017</v>
      </c>
      <c r="AN7" s="867">
        <v>13212408</v>
      </c>
      <c r="AO7" s="867">
        <v>766692</v>
      </c>
      <c r="AP7" s="867">
        <v>14772258</v>
      </c>
      <c r="AQ7" s="867">
        <v>915126</v>
      </c>
      <c r="AR7" s="867">
        <v>16479457</v>
      </c>
      <c r="AS7" s="867">
        <v>1084200</v>
      </c>
      <c r="AT7" s="867">
        <v>18069417</v>
      </c>
      <c r="AU7" s="867">
        <v>1264434</v>
      </c>
      <c r="AV7" s="867">
        <v>20908921</v>
      </c>
      <c r="AW7" s="867">
        <v>1525506</v>
      </c>
      <c r="AX7" s="867">
        <v>1318553</v>
      </c>
      <c r="AY7" s="867">
        <v>163758</v>
      </c>
    </row>
    <row r="8" spans="1:51" ht="17.45" customHeight="1">
      <c r="A8" s="866" t="s">
        <v>1491</v>
      </c>
      <c r="B8" s="867">
        <v>4144</v>
      </c>
      <c r="C8" s="867">
        <v>651</v>
      </c>
      <c r="D8" s="867">
        <v>9904</v>
      </c>
      <c r="E8" s="867">
        <v>1289</v>
      </c>
      <c r="F8" s="867">
        <v>14440</v>
      </c>
      <c r="G8" s="867">
        <v>1626</v>
      </c>
      <c r="H8" s="867">
        <v>30811</v>
      </c>
      <c r="I8" s="867">
        <v>1844</v>
      </c>
      <c r="J8" s="867">
        <v>33032</v>
      </c>
      <c r="K8" s="867">
        <v>2039</v>
      </c>
      <c r="L8" s="867">
        <v>35128</v>
      </c>
      <c r="M8" s="867">
        <v>2278</v>
      </c>
      <c r="N8" s="867">
        <v>37487</v>
      </c>
      <c r="O8" s="867">
        <v>2545</v>
      </c>
      <c r="P8" s="867">
        <v>53845</v>
      </c>
      <c r="Q8" s="867">
        <v>2881</v>
      </c>
      <c r="R8" s="867">
        <v>73740</v>
      </c>
      <c r="S8" s="867">
        <v>3997</v>
      </c>
      <c r="T8" s="867">
        <v>81401</v>
      </c>
      <c r="U8" s="867">
        <v>4503</v>
      </c>
      <c r="V8" s="867">
        <v>89388</v>
      </c>
      <c r="W8" s="867">
        <v>4708</v>
      </c>
      <c r="X8" s="867">
        <v>92678</v>
      </c>
      <c r="Y8" s="867">
        <v>4757</v>
      </c>
      <c r="Z8" s="867">
        <v>10250</v>
      </c>
      <c r="AA8" s="867">
        <v>65</v>
      </c>
      <c r="AB8" s="867">
        <v>27032</v>
      </c>
      <c r="AC8" s="867">
        <v>290</v>
      </c>
      <c r="AD8" s="867">
        <v>30608</v>
      </c>
      <c r="AE8" s="867">
        <v>573</v>
      </c>
      <c r="AF8" s="867">
        <v>35627</v>
      </c>
      <c r="AG8" s="867">
        <v>976</v>
      </c>
      <c r="AH8" s="867">
        <v>40311</v>
      </c>
      <c r="AI8" s="867">
        <v>1177</v>
      </c>
      <c r="AJ8" s="867">
        <v>60646</v>
      </c>
      <c r="AK8" s="867">
        <v>2338</v>
      </c>
      <c r="AL8" s="867">
        <v>71841</v>
      </c>
      <c r="AM8" s="867">
        <v>3574</v>
      </c>
      <c r="AN8" s="867">
        <v>74212</v>
      </c>
      <c r="AO8" s="867">
        <v>3828</v>
      </c>
      <c r="AP8" s="867">
        <v>77557</v>
      </c>
      <c r="AQ8" s="867">
        <v>4152</v>
      </c>
      <c r="AR8" s="867">
        <v>87067</v>
      </c>
      <c r="AS8" s="867">
        <v>5278</v>
      </c>
      <c r="AT8" s="867">
        <v>108713</v>
      </c>
      <c r="AU8" s="867">
        <v>7305</v>
      </c>
      <c r="AV8" s="867">
        <v>123363</v>
      </c>
      <c r="AW8" s="867">
        <v>9262</v>
      </c>
      <c r="AX8" s="867">
        <v>3754</v>
      </c>
      <c r="AY8" s="867">
        <v>725</v>
      </c>
    </row>
    <row r="9" spans="1:51" ht="17.45" customHeight="1" thickBot="1">
      <c r="A9" s="866" t="s">
        <v>2455</v>
      </c>
      <c r="B9" s="867"/>
      <c r="C9" s="867"/>
      <c r="D9" s="867"/>
      <c r="E9" s="867"/>
      <c r="F9" s="867"/>
      <c r="G9" s="867"/>
      <c r="H9" s="867"/>
      <c r="I9" s="867"/>
      <c r="J9" s="867"/>
      <c r="K9" s="867"/>
      <c r="L9" s="867"/>
      <c r="M9" s="867"/>
      <c r="N9" s="867"/>
      <c r="O9" s="867"/>
      <c r="P9" s="867"/>
      <c r="Q9" s="867"/>
      <c r="R9" s="867"/>
      <c r="S9" s="867"/>
      <c r="T9" s="867"/>
      <c r="U9" s="867"/>
      <c r="V9" s="867"/>
      <c r="W9" s="867"/>
      <c r="X9" s="867"/>
      <c r="Y9" s="867"/>
      <c r="Z9" s="867"/>
      <c r="AA9" s="867"/>
      <c r="AB9" s="867"/>
      <c r="AC9" s="867"/>
      <c r="AD9" s="867"/>
      <c r="AE9" s="867"/>
      <c r="AF9" s="867"/>
      <c r="AG9" s="867"/>
      <c r="AH9" s="867"/>
      <c r="AI9" s="867"/>
      <c r="AJ9" s="1110">
        <v>0</v>
      </c>
      <c r="AK9" s="1111">
        <v>186</v>
      </c>
      <c r="AL9" s="1110">
        <v>0</v>
      </c>
      <c r="AM9" s="1111">
        <v>186</v>
      </c>
      <c r="AN9" s="1110">
        <v>0</v>
      </c>
      <c r="AO9" s="1111">
        <v>186</v>
      </c>
      <c r="AP9" s="1110">
        <v>0</v>
      </c>
      <c r="AQ9" s="1111">
        <v>326</v>
      </c>
      <c r="AR9" s="1110">
        <v>0</v>
      </c>
      <c r="AS9" s="1111">
        <v>326</v>
      </c>
      <c r="AT9" s="1110">
        <v>0</v>
      </c>
      <c r="AU9" s="1111">
        <v>326</v>
      </c>
      <c r="AV9" s="1110">
        <v>0</v>
      </c>
      <c r="AW9" s="1111">
        <v>326</v>
      </c>
      <c r="AX9" s="1110">
        <v>0</v>
      </c>
      <c r="AY9" s="1111">
        <v>0</v>
      </c>
    </row>
    <row r="10" spans="1:51" ht="17.45" customHeight="1">
      <c r="A10" s="870" t="s">
        <v>1492</v>
      </c>
      <c r="B10" s="871">
        <v>1269337</v>
      </c>
      <c r="C10" s="871">
        <v>73149</v>
      </c>
      <c r="D10" s="871">
        <v>3566782</v>
      </c>
      <c r="E10" s="871">
        <v>212767</v>
      </c>
      <c r="F10" s="871">
        <v>5249597</v>
      </c>
      <c r="G10" s="871">
        <v>307220</v>
      </c>
      <c r="H10" s="871">
        <v>7271371</v>
      </c>
      <c r="I10" s="871">
        <v>406120</v>
      </c>
      <c r="J10" s="871">
        <v>8725802</v>
      </c>
      <c r="K10" s="871">
        <v>489789</v>
      </c>
      <c r="L10" s="871">
        <v>10894083</v>
      </c>
      <c r="M10" s="871">
        <v>592530</v>
      </c>
      <c r="N10" s="871">
        <v>12998729</v>
      </c>
      <c r="O10" s="871">
        <v>701854</v>
      </c>
      <c r="P10" s="871">
        <v>15452648</v>
      </c>
      <c r="Q10" s="871">
        <v>809890</v>
      </c>
      <c r="R10" s="871">
        <v>18306919</v>
      </c>
      <c r="S10" s="871">
        <v>945787</v>
      </c>
      <c r="T10" s="871">
        <v>21158043</v>
      </c>
      <c r="U10" s="871">
        <v>1078975</v>
      </c>
      <c r="V10" s="871">
        <v>23857030</v>
      </c>
      <c r="W10" s="871">
        <v>1233837</v>
      </c>
      <c r="X10" s="871">
        <v>26355403</v>
      </c>
      <c r="Y10" s="871">
        <v>1376102</v>
      </c>
      <c r="Z10" s="871">
        <v>1812151</v>
      </c>
      <c r="AA10" s="871">
        <v>76621</v>
      </c>
      <c r="AB10" s="871">
        <v>4550794</v>
      </c>
      <c r="AC10" s="871">
        <v>211068</v>
      </c>
      <c r="AD10" s="871">
        <v>7484789</v>
      </c>
      <c r="AE10" s="871">
        <v>386447</v>
      </c>
      <c r="AF10" s="871">
        <v>10654080</v>
      </c>
      <c r="AG10" s="871">
        <v>618711</v>
      </c>
      <c r="AH10" s="871">
        <v>13330794</v>
      </c>
      <c r="AI10" s="871">
        <v>829270</v>
      </c>
      <c r="AJ10" s="871">
        <v>16483440</v>
      </c>
      <c r="AK10" s="871">
        <v>1132912</v>
      </c>
      <c r="AL10" s="871">
        <v>19692072</v>
      </c>
      <c r="AM10" s="871">
        <v>1477559</v>
      </c>
      <c r="AN10" s="871">
        <v>21610778</v>
      </c>
      <c r="AO10" s="871">
        <v>1678105</v>
      </c>
      <c r="AP10" s="871">
        <v>24352130</v>
      </c>
      <c r="AQ10" s="871">
        <v>1994105</v>
      </c>
      <c r="AR10" s="871">
        <v>27245211</v>
      </c>
      <c r="AS10" s="871">
        <v>2332776</v>
      </c>
      <c r="AT10" s="871">
        <v>30206080</v>
      </c>
      <c r="AU10" s="871">
        <v>2728935</v>
      </c>
      <c r="AV10" s="871">
        <v>34771174</v>
      </c>
      <c r="AW10" s="871">
        <v>3210799</v>
      </c>
      <c r="AX10" s="871">
        <v>2743684</v>
      </c>
      <c r="AY10" s="871">
        <v>349616</v>
      </c>
    </row>
    <row r="11" spans="1:51">
      <c r="AK11" s="873"/>
      <c r="AL11" s="873"/>
      <c r="AM11" s="873"/>
      <c r="AN11" s="873"/>
      <c r="AO11" s="873"/>
      <c r="AP11" s="873"/>
      <c r="AQ11" s="873"/>
      <c r="AR11" s="873"/>
      <c r="AS11" s="873"/>
      <c r="AT11" s="873"/>
      <c r="AU11" s="873"/>
      <c r="AV11" s="873"/>
      <c r="AW11" s="873"/>
      <c r="AX11" s="873"/>
      <c r="AY11" s="873"/>
    </row>
    <row r="12" spans="1:51" ht="15.75" customHeight="1">
      <c r="A12" s="1539" t="s">
        <v>1495</v>
      </c>
      <c r="B12" s="1531" t="s">
        <v>1493</v>
      </c>
      <c r="C12" s="1532"/>
      <c r="D12" s="1531" t="s">
        <v>1482</v>
      </c>
      <c r="E12" s="1532"/>
      <c r="F12" s="1531" t="s">
        <v>1483</v>
      </c>
      <c r="G12" s="1532"/>
      <c r="H12" s="1531" t="s">
        <v>1691</v>
      </c>
      <c r="I12" s="1532"/>
      <c r="J12" s="1531" t="s">
        <v>1690</v>
      </c>
      <c r="K12" s="1532"/>
      <c r="L12" s="1531" t="s">
        <v>1689</v>
      </c>
      <c r="M12" s="1532"/>
      <c r="N12" s="1531" t="s">
        <v>1681</v>
      </c>
      <c r="O12" s="1532"/>
      <c r="P12" s="1531" t="s">
        <v>1680</v>
      </c>
      <c r="Q12" s="1532"/>
      <c r="R12" s="1531" t="s">
        <v>1770</v>
      </c>
      <c r="S12" s="1532"/>
      <c r="T12" s="1531" t="s">
        <v>1807</v>
      </c>
      <c r="U12" s="1532"/>
      <c r="V12" s="1531" t="s">
        <v>1844</v>
      </c>
      <c r="W12" s="1532"/>
      <c r="X12" s="1531" t="s">
        <v>1881</v>
      </c>
      <c r="Y12" s="1532"/>
      <c r="Z12" s="1531" t="s">
        <v>1969</v>
      </c>
      <c r="AA12" s="1532"/>
      <c r="AB12" s="1531" t="s">
        <v>2083</v>
      </c>
      <c r="AC12" s="1532"/>
      <c r="AD12" s="1531" t="s">
        <v>2142</v>
      </c>
      <c r="AE12" s="1532"/>
      <c r="AF12" s="1531" t="s">
        <v>2187</v>
      </c>
      <c r="AG12" s="1532"/>
      <c r="AH12" s="1531" t="s">
        <v>2263</v>
      </c>
      <c r="AI12" s="1532"/>
      <c r="AJ12" s="1531" t="s">
        <v>2313</v>
      </c>
      <c r="AK12" s="1532"/>
      <c r="AL12" s="1531" t="s">
        <v>2370</v>
      </c>
      <c r="AM12" s="1532"/>
      <c r="AN12" s="1531" t="s">
        <v>2427</v>
      </c>
      <c r="AO12" s="1532"/>
      <c r="AP12" s="1531" t="s">
        <v>2462</v>
      </c>
      <c r="AQ12" s="1532"/>
      <c r="AR12" s="1531" t="s">
        <v>2590</v>
      </c>
      <c r="AS12" s="1532"/>
      <c r="AT12" s="1531" t="s">
        <v>2639</v>
      </c>
      <c r="AU12" s="1532"/>
      <c r="AV12" s="1531" t="s">
        <v>2915</v>
      </c>
      <c r="AW12" s="1532"/>
      <c r="AX12" s="1531" t="s">
        <v>3090</v>
      </c>
      <c r="AY12" s="1532"/>
    </row>
    <row r="13" spans="1:51" ht="19.5">
      <c r="A13" s="1540"/>
      <c r="B13" s="868" t="s">
        <v>1484</v>
      </c>
      <c r="C13" s="868" t="s">
        <v>1485</v>
      </c>
      <c r="D13" s="868" t="s">
        <v>1484</v>
      </c>
      <c r="E13" s="868" t="s">
        <v>1485</v>
      </c>
      <c r="F13" s="868" t="s">
        <v>1484</v>
      </c>
      <c r="G13" s="868" t="s">
        <v>1485</v>
      </c>
      <c r="H13" s="868" t="s">
        <v>1484</v>
      </c>
      <c r="I13" s="868" t="s">
        <v>1485</v>
      </c>
      <c r="J13" s="868" t="s">
        <v>1484</v>
      </c>
      <c r="K13" s="868" t="s">
        <v>1485</v>
      </c>
      <c r="L13" s="868" t="s">
        <v>1484</v>
      </c>
      <c r="M13" s="868" t="s">
        <v>1485</v>
      </c>
      <c r="N13" s="868" t="s">
        <v>1484</v>
      </c>
      <c r="O13" s="868" t="s">
        <v>1485</v>
      </c>
      <c r="P13" s="868" t="s">
        <v>1484</v>
      </c>
      <c r="Q13" s="868" t="s">
        <v>1485</v>
      </c>
      <c r="R13" s="868" t="s">
        <v>1484</v>
      </c>
      <c r="S13" s="868" t="s">
        <v>1485</v>
      </c>
      <c r="T13" s="868" t="s">
        <v>1484</v>
      </c>
      <c r="U13" s="868" t="s">
        <v>1485</v>
      </c>
      <c r="V13" s="868" t="s">
        <v>1484</v>
      </c>
      <c r="W13" s="868" t="s">
        <v>1485</v>
      </c>
      <c r="X13" s="868" t="s">
        <v>1484</v>
      </c>
      <c r="Y13" s="868" t="s">
        <v>1485</v>
      </c>
      <c r="Z13" s="868" t="s">
        <v>1484</v>
      </c>
      <c r="AA13" s="868" t="s">
        <v>1485</v>
      </c>
      <c r="AB13" s="868" t="s">
        <v>1484</v>
      </c>
      <c r="AC13" s="868" t="s">
        <v>1485</v>
      </c>
      <c r="AD13" s="868" t="s">
        <v>1484</v>
      </c>
      <c r="AE13" s="868" t="s">
        <v>1485</v>
      </c>
      <c r="AF13" s="868" t="s">
        <v>1484</v>
      </c>
      <c r="AG13" s="868" t="s">
        <v>1485</v>
      </c>
      <c r="AH13" s="868" t="s">
        <v>1484</v>
      </c>
      <c r="AI13" s="868" t="s">
        <v>1485</v>
      </c>
      <c r="AJ13" s="868" t="s">
        <v>1484</v>
      </c>
      <c r="AK13" s="868" t="s">
        <v>1485</v>
      </c>
      <c r="AL13" s="868" t="s">
        <v>1484</v>
      </c>
      <c r="AM13" s="868" t="s">
        <v>1485</v>
      </c>
      <c r="AN13" s="868" t="s">
        <v>1484</v>
      </c>
      <c r="AO13" s="868" t="s">
        <v>1485</v>
      </c>
      <c r="AP13" s="868" t="s">
        <v>1484</v>
      </c>
      <c r="AQ13" s="868" t="s">
        <v>1485</v>
      </c>
      <c r="AR13" s="868" t="s">
        <v>1484</v>
      </c>
      <c r="AS13" s="868" t="s">
        <v>1485</v>
      </c>
      <c r="AT13" s="868" t="s">
        <v>1484</v>
      </c>
      <c r="AU13" s="868" t="s">
        <v>1485</v>
      </c>
      <c r="AV13" s="868" t="s">
        <v>1484</v>
      </c>
      <c r="AW13" s="868" t="s">
        <v>1485</v>
      </c>
      <c r="AX13" s="868" t="s">
        <v>1484</v>
      </c>
      <c r="AY13" s="868" t="s">
        <v>1485</v>
      </c>
    </row>
    <row r="14" spans="1:51" ht="15" customHeight="1">
      <c r="A14" s="1540"/>
      <c r="B14" s="1533" t="s">
        <v>1494</v>
      </c>
      <c r="C14" s="1533" t="s">
        <v>1487</v>
      </c>
      <c r="D14" s="1533" t="s">
        <v>1494</v>
      </c>
      <c r="E14" s="1533" t="s">
        <v>1487</v>
      </c>
      <c r="F14" s="1533" t="s">
        <v>1494</v>
      </c>
      <c r="G14" s="1533" t="s">
        <v>1487</v>
      </c>
      <c r="H14" s="1533" t="s">
        <v>1494</v>
      </c>
      <c r="I14" s="1533" t="s">
        <v>1487</v>
      </c>
      <c r="J14" s="1533" t="s">
        <v>1494</v>
      </c>
      <c r="K14" s="1533" t="s">
        <v>1487</v>
      </c>
      <c r="L14" s="1533" t="s">
        <v>1494</v>
      </c>
      <c r="M14" s="1533" t="s">
        <v>1487</v>
      </c>
      <c r="N14" s="1533" t="s">
        <v>1494</v>
      </c>
      <c r="O14" s="1533" t="s">
        <v>1487</v>
      </c>
      <c r="P14" s="1533" t="s">
        <v>1494</v>
      </c>
      <c r="Q14" s="1533" t="s">
        <v>1487</v>
      </c>
      <c r="R14" s="1533" t="s">
        <v>1494</v>
      </c>
      <c r="S14" s="1533" t="s">
        <v>1487</v>
      </c>
      <c r="T14" s="1533" t="s">
        <v>1494</v>
      </c>
      <c r="U14" s="1533" t="s">
        <v>1487</v>
      </c>
      <c r="V14" s="1533" t="s">
        <v>1494</v>
      </c>
      <c r="W14" s="1533" t="s">
        <v>1487</v>
      </c>
      <c r="X14" s="1533" t="s">
        <v>1494</v>
      </c>
      <c r="Y14" s="1533" t="s">
        <v>1487</v>
      </c>
      <c r="Z14" s="1533" t="s">
        <v>1494</v>
      </c>
      <c r="AA14" s="1533" t="s">
        <v>1487</v>
      </c>
      <c r="AB14" s="1533" t="s">
        <v>1494</v>
      </c>
      <c r="AC14" s="1533" t="s">
        <v>1487</v>
      </c>
      <c r="AD14" s="1533" t="s">
        <v>1494</v>
      </c>
      <c r="AE14" s="1533" t="s">
        <v>1487</v>
      </c>
      <c r="AF14" s="1533" t="s">
        <v>1494</v>
      </c>
      <c r="AG14" s="1533" t="s">
        <v>1487</v>
      </c>
      <c r="AH14" s="1533" t="s">
        <v>1494</v>
      </c>
      <c r="AI14" s="1533" t="s">
        <v>1487</v>
      </c>
      <c r="AJ14" s="1533" t="s">
        <v>1494</v>
      </c>
      <c r="AK14" s="1533" t="s">
        <v>1487</v>
      </c>
      <c r="AL14" s="1533" t="s">
        <v>1494</v>
      </c>
      <c r="AM14" s="1533" t="s">
        <v>1487</v>
      </c>
      <c r="AN14" s="1533" t="s">
        <v>1494</v>
      </c>
      <c r="AO14" s="1533" t="s">
        <v>1487</v>
      </c>
      <c r="AP14" s="1533" t="s">
        <v>1494</v>
      </c>
      <c r="AQ14" s="1533" t="s">
        <v>1487</v>
      </c>
      <c r="AR14" s="1533" t="s">
        <v>1494</v>
      </c>
      <c r="AS14" s="1533" t="s">
        <v>1487</v>
      </c>
      <c r="AT14" s="1533" t="s">
        <v>1494</v>
      </c>
      <c r="AU14" s="1533" t="s">
        <v>1487</v>
      </c>
      <c r="AV14" s="1533" t="s">
        <v>1494</v>
      </c>
      <c r="AW14" s="1533" t="s">
        <v>1487</v>
      </c>
      <c r="AX14" s="1533" t="s">
        <v>1494</v>
      </c>
      <c r="AY14" s="1533" t="s">
        <v>1487</v>
      </c>
    </row>
    <row r="15" spans="1:51" ht="3" customHeight="1">
      <c r="A15" s="1541"/>
      <c r="B15" s="1534"/>
      <c r="C15" s="1534"/>
      <c r="D15" s="1534"/>
      <c r="E15" s="1534"/>
      <c r="F15" s="1534"/>
      <c r="G15" s="1534"/>
      <c r="H15" s="1534"/>
      <c r="I15" s="1534"/>
      <c r="J15" s="1534"/>
      <c r="K15" s="1534"/>
      <c r="L15" s="1534"/>
      <c r="M15" s="1534"/>
      <c r="N15" s="1534"/>
      <c r="O15" s="1534"/>
      <c r="P15" s="1534"/>
      <c r="Q15" s="1534"/>
      <c r="R15" s="1534"/>
      <c r="S15" s="1534"/>
      <c r="T15" s="1534"/>
      <c r="U15" s="1534"/>
      <c r="V15" s="1534"/>
      <c r="W15" s="1534"/>
      <c r="X15" s="1534"/>
      <c r="Y15" s="1534"/>
      <c r="Z15" s="1534"/>
      <c r="AA15" s="1534"/>
      <c r="AB15" s="1534"/>
      <c r="AC15" s="1534"/>
      <c r="AD15" s="1534"/>
      <c r="AE15" s="1534"/>
      <c r="AF15" s="1534"/>
      <c r="AG15" s="1534"/>
      <c r="AH15" s="1534"/>
      <c r="AI15" s="1534"/>
      <c r="AJ15" s="1534"/>
      <c r="AK15" s="1534"/>
      <c r="AL15" s="1534"/>
      <c r="AM15" s="1534"/>
      <c r="AN15" s="1534"/>
      <c r="AO15" s="1534"/>
      <c r="AP15" s="1534"/>
      <c r="AQ15" s="1534"/>
      <c r="AR15" s="1534"/>
      <c r="AS15" s="1534"/>
      <c r="AT15" s="1534"/>
      <c r="AU15" s="1534"/>
      <c r="AV15" s="1534"/>
      <c r="AW15" s="1534"/>
      <c r="AX15" s="1534"/>
      <c r="AY15" s="1534"/>
    </row>
    <row r="16" spans="1:51" ht="17.45" customHeight="1">
      <c r="A16" s="866" t="s">
        <v>1496</v>
      </c>
      <c r="B16" s="872">
        <v>115107</v>
      </c>
      <c r="C16" s="872">
        <v>5485</v>
      </c>
      <c r="D16" s="872">
        <v>423480</v>
      </c>
      <c r="E16" s="872">
        <v>22380</v>
      </c>
      <c r="F16" s="872">
        <v>615604</v>
      </c>
      <c r="G16" s="872">
        <v>32249</v>
      </c>
      <c r="H16" s="872">
        <v>915135</v>
      </c>
      <c r="I16" s="872">
        <v>45599</v>
      </c>
      <c r="J16" s="872">
        <v>1096782</v>
      </c>
      <c r="K16" s="872">
        <v>54044</v>
      </c>
      <c r="L16" s="872">
        <v>1997637</v>
      </c>
      <c r="M16" s="872">
        <v>98926</v>
      </c>
      <c r="N16" s="872">
        <v>2465266</v>
      </c>
      <c r="O16" s="872">
        <v>121863</v>
      </c>
      <c r="P16" s="872">
        <v>3150479</v>
      </c>
      <c r="Q16" s="872">
        <v>157189</v>
      </c>
      <c r="R16" s="872">
        <v>4494080</v>
      </c>
      <c r="S16" s="872">
        <v>239595</v>
      </c>
      <c r="T16" s="872">
        <v>5333516</v>
      </c>
      <c r="U16" s="872">
        <v>293212</v>
      </c>
      <c r="V16" s="872">
        <v>5725097</v>
      </c>
      <c r="W16" s="872">
        <v>315698</v>
      </c>
      <c r="X16" s="872">
        <v>6722352</v>
      </c>
      <c r="Y16" s="872">
        <v>374104</v>
      </c>
      <c r="Z16" s="872">
        <v>1156589</v>
      </c>
      <c r="AA16" s="872">
        <v>31527</v>
      </c>
      <c r="AB16" s="872">
        <v>3130910</v>
      </c>
      <c r="AC16" s="872">
        <v>93646</v>
      </c>
      <c r="AD16" s="872">
        <v>5048238</v>
      </c>
      <c r="AE16" s="872">
        <v>182107</v>
      </c>
      <c r="AF16" s="872">
        <v>6956081</v>
      </c>
      <c r="AG16" s="872">
        <v>293954</v>
      </c>
      <c r="AH16" s="872">
        <v>8282617</v>
      </c>
      <c r="AI16" s="872">
        <v>385056</v>
      </c>
      <c r="AJ16" s="872">
        <v>8916831</v>
      </c>
      <c r="AK16" s="872">
        <v>424117</v>
      </c>
      <c r="AL16" s="872">
        <v>13387419</v>
      </c>
      <c r="AM16" s="872">
        <v>811543</v>
      </c>
      <c r="AN16" s="872">
        <v>13717509</v>
      </c>
      <c r="AO16" s="872">
        <v>832675</v>
      </c>
      <c r="AP16" s="872">
        <v>14603000</v>
      </c>
      <c r="AQ16" s="872">
        <v>894373</v>
      </c>
      <c r="AR16" s="872">
        <v>14972722</v>
      </c>
      <c r="AS16" s="872">
        <v>927402</v>
      </c>
      <c r="AT16" s="872">
        <v>15349910</v>
      </c>
      <c r="AU16" s="872">
        <v>960332</v>
      </c>
      <c r="AV16" s="872">
        <v>16158244</v>
      </c>
      <c r="AW16" s="872">
        <v>1046283</v>
      </c>
      <c r="AX16" s="872">
        <v>432525</v>
      </c>
      <c r="AY16" s="872">
        <v>43322</v>
      </c>
    </row>
    <row r="17" spans="1:51" ht="17.45" customHeight="1">
      <c r="A17" s="866" t="s">
        <v>1497</v>
      </c>
      <c r="B17" s="872">
        <v>20000</v>
      </c>
      <c r="C17" s="872">
        <v>7</v>
      </c>
      <c r="D17" s="872">
        <v>40000</v>
      </c>
      <c r="E17" s="872">
        <v>13</v>
      </c>
      <c r="F17" s="872">
        <v>105000</v>
      </c>
      <c r="G17" s="872">
        <v>35</v>
      </c>
      <c r="H17" s="872">
        <v>174500</v>
      </c>
      <c r="I17" s="872">
        <v>58</v>
      </c>
      <c r="J17" s="872">
        <v>261400</v>
      </c>
      <c r="K17" s="872">
        <v>87</v>
      </c>
      <c r="L17" s="872">
        <v>1540300</v>
      </c>
      <c r="M17" s="872">
        <v>157</v>
      </c>
      <c r="N17" s="872">
        <v>3549100</v>
      </c>
      <c r="O17" s="872">
        <v>285</v>
      </c>
      <c r="P17" s="872">
        <v>4254800</v>
      </c>
      <c r="Q17" s="872">
        <v>369</v>
      </c>
      <c r="R17" s="872">
        <v>5347600</v>
      </c>
      <c r="S17" s="872">
        <v>530</v>
      </c>
      <c r="T17" s="872">
        <v>6449500</v>
      </c>
      <c r="U17" s="872">
        <v>701</v>
      </c>
      <c r="V17" s="872">
        <v>8356000</v>
      </c>
      <c r="W17" s="872">
        <v>893</v>
      </c>
      <c r="X17" s="872">
        <v>9906300</v>
      </c>
      <c r="Y17" s="872">
        <v>1133</v>
      </c>
      <c r="Z17" s="872">
        <v>1899700</v>
      </c>
      <c r="AA17" s="872">
        <v>198</v>
      </c>
      <c r="AB17" s="872">
        <v>3939800</v>
      </c>
      <c r="AC17" s="872">
        <v>430</v>
      </c>
      <c r="AD17" s="872">
        <v>6327800</v>
      </c>
      <c r="AE17" s="872">
        <v>674</v>
      </c>
      <c r="AF17" s="872">
        <v>9942150</v>
      </c>
      <c r="AG17" s="872">
        <v>1009</v>
      </c>
      <c r="AH17" s="872">
        <v>11511450</v>
      </c>
      <c r="AI17" s="872">
        <v>1300</v>
      </c>
      <c r="AJ17" s="872">
        <v>12756550</v>
      </c>
      <c r="AK17" s="872">
        <v>1576</v>
      </c>
      <c r="AL17" s="872">
        <v>14470250</v>
      </c>
      <c r="AM17" s="872">
        <v>1880</v>
      </c>
      <c r="AN17" s="872">
        <v>15643350</v>
      </c>
      <c r="AO17" s="872">
        <v>2196</v>
      </c>
      <c r="AP17" s="872">
        <v>16754550</v>
      </c>
      <c r="AQ17" s="872">
        <v>2504</v>
      </c>
      <c r="AR17" s="872">
        <v>17903950</v>
      </c>
      <c r="AS17" s="872">
        <v>2810</v>
      </c>
      <c r="AT17" s="872">
        <v>19078950</v>
      </c>
      <c r="AU17" s="872">
        <v>3111</v>
      </c>
      <c r="AV17" s="872">
        <v>20376750</v>
      </c>
      <c r="AW17" s="872">
        <v>3433</v>
      </c>
      <c r="AX17" s="872">
        <v>1795800</v>
      </c>
      <c r="AY17" s="872">
        <v>433</v>
      </c>
    </row>
    <row r="18" spans="1:51" ht="17.45" customHeight="1">
      <c r="A18" s="870" t="s">
        <v>1134</v>
      </c>
      <c r="B18" s="871"/>
      <c r="C18" s="871">
        <v>5492</v>
      </c>
      <c r="D18" s="871"/>
      <c r="E18" s="871">
        <v>22393</v>
      </c>
      <c r="F18" s="871"/>
      <c r="G18" s="871">
        <v>32284</v>
      </c>
      <c r="H18" s="871"/>
      <c r="I18" s="871">
        <v>45657</v>
      </c>
      <c r="J18" s="871"/>
      <c r="K18" s="871">
        <v>54131</v>
      </c>
      <c r="L18" s="871"/>
      <c r="M18" s="871">
        <v>99083</v>
      </c>
      <c r="N18" s="871"/>
      <c r="O18" s="871">
        <v>122148</v>
      </c>
      <c r="P18" s="871"/>
      <c r="Q18" s="871">
        <v>157558</v>
      </c>
      <c r="R18" s="871"/>
      <c r="S18" s="871">
        <v>240125</v>
      </c>
      <c r="T18" s="871"/>
      <c r="U18" s="871">
        <v>293913</v>
      </c>
      <c r="V18" s="871"/>
      <c r="W18" s="871">
        <v>316591</v>
      </c>
      <c r="X18" s="871"/>
      <c r="Y18" s="871">
        <v>375237</v>
      </c>
      <c r="Z18" s="871"/>
      <c r="AA18" s="871">
        <v>31725</v>
      </c>
      <c r="AB18" s="871"/>
      <c r="AC18" s="871">
        <v>94076</v>
      </c>
      <c r="AD18" s="871"/>
      <c r="AE18" s="871">
        <v>182781</v>
      </c>
      <c r="AF18" s="871"/>
      <c r="AG18" s="871">
        <v>294963</v>
      </c>
      <c r="AH18" s="871"/>
      <c r="AI18" s="871">
        <v>386356</v>
      </c>
      <c r="AJ18" s="871"/>
      <c r="AK18" s="871">
        <v>425693</v>
      </c>
      <c r="AL18" s="871"/>
      <c r="AM18" s="871">
        <v>813423</v>
      </c>
      <c r="AN18" s="871"/>
      <c r="AO18" s="871">
        <v>834871</v>
      </c>
      <c r="AP18" s="871"/>
      <c r="AQ18" s="871">
        <v>896877</v>
      </c>
      <c r="AR18" s="871"/>
      <c r="AS18" s="871">
        <v>930212</v>
      </c>
      <c r="AT18" s="871"/>
      <c r="AU18" s="871">
        <v>963443</v>
      </c>
      <c r="AV18" s="871"/>
      <c r="AW18" s="871">
        <v>1049716</v>
      </c>
      <c r="AX18" s="871"/>
      <c r="AY18" s="871">
        <v>43755</v>
      </c>
    </row>
    <row r="19" spans="1:51" ht="15" thickBot="1"/>
    <row r="20" spans="1:51" ht="17.25" customHeight="1">
      <c r="A20" s="1526" t="s">
        <v>1688</v>
      </c>
      <c r="B20" s="1527" t="s">
        <v>3091</v>
      </c>
      <c r="C20" s="1528"/>
      <c r="D20" s="1525" t="s">
        <v>3092</v>
      </c>
      <c r="E20" s="1526"/>
      <c r="F20" s="1525" t="s">
        <v>3093</v>
      </c>
      <c r="G20" s="1526"/>
      <c r="AA20" s="873"/>
      <c r="AC20" s="873"/>
      <c r="AE20" s="873"/>
      <c r="AG20" s="873"/>
      <c r="AI20" s="873"/>
      <c r="AK20" s="873"/>
      <c r="AM20" s="873"/>
      <c r="AO20" s="873"/>
      <c r="AQ20" s="873"/>
      <c r="AS20" s="873"/>
      <c r="AU20" s="873"/>
      <c r="AW20" s="873"/>
      <c r="AY20" s="873"/>
    </row>
    <row r="21" spans="1:51" ht="17.25">
      <c r="A21" s="1535"/>
      <c r="B21" s="1536"/>
      <c r="C21" s="1537"/>
      <c r="D21" s="1538" t="s">
        <v>3094</v>
      </c>
      <c r="E21" s="1535"/>
      <c r="F21" s="1538" t="s">
        <v>3057</v>
      </c>
      <c r="G21" s="1535"/>
    </row>
    <row r="22" spans="1:51" ht="17.25">
      <c r="A22" s="881"/>
      <c r="B22" s="874" t="s">
        <v>1484</v>
      </c>
      <c r="C22" s="875" t="s">
        <v>1485</v>
      </c>
      <c r="D22" s="876" t="s">
        <v>1484</v>
      </c>
      <c r="E22" s="874" t="s">
        <v>1485</v>
      </c>
      <c r="F22" s="876" t="s">
        <v>1484</v>
      </c>
      <c r="G22" s="875" t="s">
        <v>1485</v>
      </c>
    </row>
    <row r="23" spans="1:51" ht="17.25">
      <c r="A23" s="881"/>
      <c r="B23" s="877" t="s">
        <v>1687</v>
      </c>
      <c r="C23" s="878" t="s">
        <v>1487</v>
      </c>
      <c r="D23" s="879" t="s">
        <v>1687</v>
      </c>
      <c r="E23" s="877" t="s">
        <v>1487</v>
      </c>
      <c r="F23" s="879" t="s">
        <v>1687</v>
      </c>
      <c r="G23" s="878" t="s">
        <v>1487</v>
      </c>
    </row>
    <row r="24" spans="1:51" ht="20.25">
      <c r="A24" s="403" t="s">
        <v>1882</v>
      </c>
      <c r="B24" s="962">
        <v>313750</v>
      </c>
      <c r="C24" s="962">
        <v>8558</v>
      </c>
      <c r="D24" s="963">
        <v>313750</v>
      </c>
      <c r="E24" s="964">
        <v>8558</v>
      </c>
      <c r="F24" s="963">
        <v>0</v>
      </c>
      <c r="G24" s="965">
        <v>0</v>
      </c>
    </row>
    <row r="25" spans="1:51" ht="20.25">
      <c r="A25" s="403" t="s">
        <v>1686</v>
      </c>
      <c r="B25" s="966">
        <v>684</v>
      </c>
      <c r="C25" s="967">
        <v>6494</v>
      </c>
      <c r="D25" s="963">
        <v>684</v>
      </c>
      <c r="E25" s="964">
        <v>6494</v>
      </c>
      <c r="F25" s="963">
        <v>3</v>
      </c>
      <c r="G25" s="965">
        <v>247</v>
      </c>
    </row>
    <row r="26" spans="1:51" ht="20.25">
      <c r="A26" s="403" t="s">
        <v>1685</v>
      </c>
      <c r="B26" s="966">
        <v>13424456</v>
      </c>
      <c r="C26" s="967">
        <v>1660653</v>
      </c>
      <c r="D26" s="963">
        <v>13424456</v>
      </c>
      <c r="E26" s="966">
        <v>1660653</v>
      </c>
      <c r="F26" s="963">
        <v>1421374</v>
      </c>
      <c r="G26" s="967">
        <v>184886</v>
      </c>
    </row>
    <row r="27" spans="1:51" ht="20.25">
      <c r="A27" s="403" t="s">
        <v>1684</v>
      </c>
      <c r="B27" s="966">
        <v>20908921</v>
      </c>
      <c r="C27" s="967">
        <v>1525506</v>
      </c>
      <c r="D27" s="963">
        <v>20908921</v>
      </c>
      <c r="E27" s="966">
        <v>1525506</v>
      </c>
      <c r="F27" s="963">
        <v>1318553</v>
      </c>
      <c r="G27" s="967">
        <v>163758</v>
      </c>
    </row>
    <row r="28" spans="1:51" ht="20.25">
      <c r="A28" s="403" t="s">
        <v>1491</v>
      </c>
      <c r="B28" s="966">
        <v>123363</v>
      </c>
      <c r="C28" s="967">
        <v>9262</v>
      </c>
      <c r="D28" s="963">
        <v>123363</v>
      </c>
      <c r="E28" s="966">
        <v>9262</v>
      </c>
      <c r="F28" s="963">
        <v>3754</v>
      </c>
      <c r="G28" s="967">
        <v>725</v>
      </c>
    </row>
    <row r="29" spans="1:51" ht="21" thickBot="1">
      <c r="A29" s="882" t="s">
        <v>2566</v>
      </c>
      <c r="B29" s="963">
        <v>0</v>
      </c>
      <c r="C29" s="967">
        <v>326</v>
      </c>
      <c r="D29" s="963">
        <v>0</v>
      </c>
      <c r="E29" s="968">
        <v>326</v>
      </c>
      <c r="F29" s="963">
        <v>0</v>
      </c>
      <c r="G29" s="967">
        <v>0</v>
      </c>
    </row>
    <row r="30" spans="1:51" ht="18.75" thickBot="1">
      <c r="A30" s="883" t="s">
        <v>1492</v>
      </c>
      <c r="B30" s="1156">
        <v>34771174</v>
      </c>
      <c r="C30" s="1157">
        <v>3210799</v>
      </c>
      <c r="D30" s="1158">
        <v>34771174</v>
      </c>
      <c r="E30" s="1156">
        <v>3210799</v>
      </c>
      <c r="F30" s="1158">
        <v>2743684</v>
      </c>
      <c r="G30" s="1157">
        <v>349616</v>
      </c>
    </row>
    <row r="31" spans="1:51" ht="34.5" customHeight="1" thickBot="1"/>
    <row r="32" spans="1:51" ht="33.75" customHeight="1">
      <c r="A32" s="1113" t="s">
        <v>1683</v>
      </c>
      <c r="B32" s="1525" t="s">
        <v>1682</v>
      </c>
      <c r="C32" s="1526"/>
      <c r="D32" s="1527" t="s">
        <v>3091</v>
      </c>
      <c r="E32" s="1528"/>
      <c r="F32" s="1529" t="s">
        <v>3095</v>
      </c>
      <c r="G32" s="1530"/>
      <c r="H32" s="1529" t="s">
        <v>3090</v>
      </c>
      <c r="I32" s="1530"/>
    </row>
    <row r="33" spans="1:9" ht="30">
      <c r="A33" s="881"/>
      <c r="B33" s="880"/>
      <c r="C33" s="881"/>
      <c r="D33" s="874" t="s">
        <v>1484</v>
      </c>
      <c r="E33" s="875" t="s">
        <v>1679</v>
      </c>
      <c r="F33" s="874" t="s">
        <v>1484</v>
      </c>
      <c r="G33" s="875" t="s">
        <v>1679</v>
      </c>
      <c r="H33" s="874" t="s">
        <v>1484</v>
      </c>
      <c r="I33" s="875" t="s">
        <v>1679</v>
      </c>
    </row>
    <row r="34" spans="1:9" ht="20.25">
      <c r="A34" s="403" t="s">
        <v>1495</v>
      </c>
      <c r="B34" s="1112" t="s">
        <v>1678</v>
      </c>
      <c r="C34" s="403" t="s">
        <v>1486</v>
      </c>
      <c r="D34" s="966">
        <v>16158244</v>
      </c>
      <c r="E34" s="967">
        <v>1046283</v>
      </c>
      <c r="F34" s="966">
        <v>16158244</v>
      </c>
      <c r="G34" s="967">
        <v>1046283</v>
      </c>
      <c r="H34" s="966">
        <v>432525</v>
      </c>
      <c r="I34" s="967">
        <v>43322</v>
      </c>
    </row>
    <row r="35" spans="1:9" ht="20.25">
      <c r="A35" s="403" t="s">
        <v>169</v>
      </c>
      <c r="B35" s="1112" t="s">
        <v>1497</v>
      </c>
      <c r="C35" s="886" t="s">
        <v>1677</v>
      </c>
      <c r="D35" s="966">
        <v>20376750</v>
      </c>
      <c r="E35" s="965">
        <v>3433</v>
      </c>
      <c r="F35" s="966">
        <v>20376750</v>
      </c>
      <c r="G35" s="965">
        <v>3433</v>
      </c>
      <c r="H35" s="966">
        <v>1795800</v>
      </c>
      <c r="I35" s="965">
        <v>433</v>
      </c>
    </row>
    <row r="36" spans="1:9" ht="22.5" thickBot="1">
      <c r="A36" s="883" t="s">
        <v>48</v>
      </c>
      <c r="B36" s="884"/>
      <c r="C36" s="885"/>
      <c r="D36" s="1127"/>
      <c r="E36" s="1159">
        <v>1049716</v>
      </c>
      <c r="F36" s="1160"/>
      <c r="G36" s="1159">
        <v>1049716</v>
      </c>
      <c r="H36" s="1160"/>
      <c r="I36" s="1159">
        <v>43755</v>
      </c>
    </row>
  </sheetData>
  <mergeCells count="112">
    <mergeCell ref="AR1:AS1"/>
    <mergeCell ref="AR12:AS12"/>
    <mergeCell ref="AR14:AR15"/>
    <mergeCell ref="AS14:AS15"/>
    <mergeCell ref="AX1:AY1"/>
    <mergeCell ref="AX12:AY12"/>
    <mergeCell ref="AX14:AX15"/>
    <mergeCell ref="AY14:AY15"/>
    <mergeCell ref="AV1:AW1"/>
    <mergeCell ref="AV12:AW12"/>
    <mergeCell ref="AV14:AV15"/>
    <mergeCell ref="AW14:AW15"/>
    <mergeCell ref="AT1:AU1"/>
    <mergeCell ref="AT12:AU12"/>
    <mergeCell ref="AT14:AT15"/>
    <mergeCell ref="AU14:AU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  <mergeCell ref="L12:M12"/>
    <mergeCell ref="T14:T15"/>
    <mergeCell ref="U14:U15"/>
    <mergeCell ref="V14:V15"/>
    <mergeCell ref="W14:W15"/>
    <mergeCell ref="AB1:AC1"/>
    <mergeCell ref="AB12:AC12"/>
    <mergeCell ref="N12:O12"/>
    <mergeCell ref="P12:Q12"/>
    <mergeCell ref="AH14:AH15"/>
    <mergeCell ref="AI14:AI15"/>
    <mergeCell ref="AC14:AC15"/>
    <mergeCell ref="AP1:AQ1"/>
    <mergeCell ref="AP12:AQ12"/>
    <mergeCell ref="AP14:AP15"/>
    <mergeCell ref="AQ14:AQ15"/>
    <mergeCell ref="P14:P15"/>
    <mergeCell ref="Q14:Q15"/>
    <mergeCell ref="AJ1:AK1"/>
    <mergeCell ref="AJ12:AK12"/>
    <mergeCell ref="AJ14:AJ15"/>
    <mergeCell ref="AK14:AK15"/>
    <mergeCell ref="R14:R15"/>
    <mergeCell ref="S14:S15"/>
    <mergeCell ref="AD1:AE1"/>
    <mergeCell ref="AD12:AE12"/>
    <mergeCell ref="AD14:AD15"/>
    <mergeCell ref="AE14:AE15"/>
    <mergeCell ref="A20:A21"/>
    <mergeCell ref="B20:C21"/>
    <mergeCell ref="F20:G20"/>
    <mergeCell ref="F21:G21"/>
    <mergeCell ref="D20:E20"/>
    <mergeCell ref="D21:E2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V12:W12"/>
    <mergeCell ref="X1:Y1"/>
    <mergeCell ref="R12:S12"/>
    <mergeCell ref="V1:W1"/>
    <mergeCell ref="T12:U12"/>
    <mergeCell ref="H12:I12"/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F1:AG1"/>
    <mergeCell ref="AF12:AG12"/>
    <mergeCell ref="AF14:AF15"/>
    <mergeCell ref="AG14:AG15"/>
    <mergeCell ref="AH1:AI1"/>
    <mergeCell ref="AH12:AI12"/>
    <mergeCell ref="H14:H15"/>
    <mergeCell ref="I14:I15"/>
    <mergeCell ref="J14:J15"/>
    <mergeCell ref="K14:K15"/>
    <mergeCell ref="L14:L15"/>
    <mergeCell ref="J12:K1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7"/>
  <sheetViews>
    <sheetView rightToLeft="1" zoomScaleNormal="100" workbookViewId="0">
      <selection activeCell="P15" sqref="P15"/>
    </sheetView>
  </sheetViews>
  <sheetFormatPr defaultColWidth="9.125" defaultRowHeight="15"/>
  <cols>
    <col min="1" max="1" width="10.25" style="119" customWidth="1"/>
    <col min="2" max="9" width="12.75" style="119" customWidth="1"/>
    <col min="10" max="16384" width="9.125" style="119"/>
  </cols>
  <sheetData>
    <row r="1" spans="1:6" ht="15" customHeight="1">
      <c r="A1" s="1250" t="s">
        <v>1695</v>
      </c>
      <c r="B1" s="1251"/>
      <c r="C1" s="1251"/>
      <c r="D1" s="1251"/>
      <c r="E1" s="1251"/>
      <c r="F1" s="1252"/>
    </row>
    <row r="2" spans="1:6" ht="19.5" customHeight="1">
      <c r="A2" s="796" t="s">
        <v>233</v>
      </c>
      <c r="B2" s="796" t="s">
        <v>50</v>
      </c>
      <c r="C2" s="796" t="s">
        <v>234</v>
      </c>
      <c r="D2" s="796" t="s">
        <v>51</v>
      </c>
      <c r="E2" s="796" t="s">
        <v>234</v>
      </c>
      <c r="F2" s="796" t="s">
        <v>48</v>
      </c>
    </row>
    <row r="3" spans="1:6" ht="18.75" customHeight="1">
      <c r="A3" s="608" t="s">
        <v>1953</v>
      </c>
      <c r="B3" s="120">
        <v>357155.39471474197</v>
      </c>
      <c r="C3" s="73">
        <v>0.23961090336819921</v>
      </c>
      <c r="D3" s="120">
        <v>1133408.639284652</v>
      </c>
      <c r="E3" s="73">
        <v>0.76038909663180076</v>
      </c>
      <c r="F3" s="609">
        <v>1490564.0339993939</v>
      </c>
    </row>
    <row r="4" spans="1:6" ht="18.75" customHeight="1">
      <c r="A4" s="608" t="s">
        <v>2062</v>
      </c>
      <c r="B4" s="120">
        <v>702766.79997489799</v>
      </c>
      <c r="C4" s="73">
        <v>0.20892041546064086</v>
      </c>
      <c r="D4" s="120">
        <v>2661034.6668439079</v>
      </c>
      <c r="E4" s="73">
        <v>0.79107958453935923</v>
      </c>
      <c r="F4" s="609">
        <v>3363801.4668188058</v>
      </c>
    </row>
    <row r="5" spans="1:6" ht="18.75" customHeight="1">
      <c r="A5" s="608" t="s">
        <v>2127</v>
      </c>
      <c r="B5" s="120">
        <v>463515.82612621901</v>
      </c>
      <c r="C5" s="73">
        <v>0.1940337394363375</v>
      </c>
      <c r="D5" s="120">
        <v>1925325.5551341702</v>
      </c>
      <c r="E5" s="73">
        <v>0.80596626056366238</v>
      </c>
      <c r="F5" s="609">
        <v>2388841.3812603895</v>
      </c>
    </row>
    <row r="6" spans="1:6" ht="18.75" customHeight="1">
      <c r="A6" s="608" t="s">
        <v>2167</v>
      </c>
      <c r="B6" s="120">
        <v>1015760.0308743049</v>
      </c>
      <c r="C6" s="73">
        <v>0.19862875950063155</v>
      </c>
      <c r="D6" s="120">
        <v>4098101.7957212301</v>
      </c>
      <c r="E6" s="73">
        <v>0.80137124049936836</v>
      </c>
      <c r="F6" s="609">
        <v>5113861.8265955355</v>
      </c>
    </row>
    <row r="7" spans="1:6" ht="18.75" customHeight="1">
      <c r="A7" s="608" t="s">
        <v>2244</v>
      </c>
      <c r="B7" s="120">
        <v>964253.60114222707</v>
      </c>
      <c r="C7" s="73">
        <v>0.21668589330785434</v>
      </c>
      <c r="D7" s="120">
        <v>3485752.748704799</v>
      </c>
      <c r="E7" s="73">
        <v>0.78331410669214563</v>
      </c>
      <c r="F7" s="609">
        <v>4450006.3498470262</v>
      </c>
    </row>
    <row r="8" spans="1:6" ht="18.75" customHeight="1">
      <c r="A8" s="608" t="s">
        <v>2293</v>
      </c>
      <c r="B8" s="120">
        <v>699803.04407837905</v>
      </c>
      <c r="C8" s="73">
        <v>0.25578757565577553</v>
      </c>
      <c r="D8" s="120">
        <v>2036072.7789918331</v>
      </c>
      <c r="E8" s="73">
        <v>0.74421242434422441</v>
      </c>
      <c r="F8" s="609">
        <v>2735875.8230702123</v>
      </c>
    </row>
    <row r="9" spans="1:6" ht="18.75" customHeight="1">
      <c r="A9" s="608" t="s">
        <v>2353</v>
      </c>
      <c r="B9" s="120">
        <v>595849.75165688596</v>
      </c>
      <c r="C9" s="73">
        <v>0.25707272862028163</v>
      </c>
      <c r="D9" s="120">
        <v>1721975.849116998</v>
      </c>
      <c r="E9" s="73">
        <v>0.74292727137971837</v>
      </c>
      <c r="F9" s="609">
        <v>2317825.600773884</v>
      </c>
    </row>
    <row r="10" spans="1:6" ht="18.75" customHeight="1">
      <c r="A10" s="608" t="s">
        <v>2409</v>
      </c>
      <c r="B10" s="120">
        <v>317121.18983078853</v>
      </c>
      <c r="C10" s="73">
        <v>0.23311674878634306</v>
      </c>
      <c r="D10" s="120">
        <v>1043232.3303765371</v>
      </c>
      <c r="E10" s="73">
        <v>0.76688325121365708</v>
      </c>
      <c r="F10" s="609">
        <v>1360353.5202073255</v>
      </c>
    </row>
    <row r="11" spans="1:6" ht="18.75" customHeight="1">
      <c r="A11" s="608" t="s">
        <v>2459</v>
      </c>
      <c r="B11" s="120">
        <v>686613.43382991396</v>
      </c>
      <c r="C11" s="73">
        <v>0.16641690346120419</v>
      </c>
      <c r="D11" s="120">
        <v>3439250.1025624708</v>
      </c>
      <c r="E11" s="73">
        <v>0.83358309653879581</v>
      </c>
      <c r="F11" s="609">
        <v>4125863.5363923847</v>
      </c>
    </row>
    <row r="12" spans="1:6" ht="18.75" customHeight="1">
      <c r="A12" s="608" t="s">
        <v>2570</v>
      </c>
      <c r="B12" s="120">
        <v>515274.576968765</v>
      </c>
      <c r="C12" s="73">
        <v>0.16948172228413785</v>
      </c>
      <c r="D12" s="120">
        <v>2525021.2733701989</v>
      </c>
      <c r="E12" s="73">
        <v>0.83051827771586217</v>
      </c>
      <c r="F12" s="609">
        <v>3040295.8503389638</v>
      </c>
    </row>
    <row r="13" spans="1:6" ht="18.75" customHeight="1">
      <c r="A13" s="608" t="s">
        <v>2637</v>
      </c>
      <c r="B13" s="120">
        <v>431135.65204530803</v>
      </c>
      <c r="C13" s="73">
        <v>0.1928352954676798</v>
      </c>
      <c r="D13" s="120">
        <v>1804635.818108446</v>
      </c>
      <c r="E13" s="73">
        <v>0.80716470453232014</v>
      </c>
      <c r="F13" s="609">
        <v>2235771.4701537541</v>
      </c>
    </row>
    <row r="14" spans="1:6" ht="18.75" customHeight="1">
      <c r="A14" s="608" t="s">
        <v>2898</v>
      </c>
      <c r="B14" s="120">
        <v>525170.54455864895</v>
      </c>
      <c r="C14" s="73">
        <v>0.41683794502697374</v>
      </c>
      <c r="D14" s="120">
        <v>734720.86126013997</v>
      </c>
      <c r="E14" s="73">
        <v>0.58316205497302631</v>
      </c>
      <c r="F14" s="609">
        <v>1259891.4058187888</v>
      </c>
    </row>
    <row r="15" spans="1:6" ht="18.75" customHeight="1">
      <c r="A15" s="608" t="s">
        <v>3056</v>
      </c>
      <c r="B15" s="120">
        <v>459410.31095732999</v>
      </c>
      <c r="C15" s="73">
        <v>0.55140100223960264</v>
      </c>
      <c r="D15" s="120">
        <v>373758.85103432799</v>
      </c>
      <c r="E15" s="73">
        <v>0.44859899776039747</v>
      </c>
      <c r="F15" s="609">
        <v>833169.16199165792</v>
      </c>
    </row>
    <row r="17" spans="1:6" ht="18.75" customHeight="1">
      <c r="A17" s="1250" t="s">
        <v>1987</v>
      </c>
      <c r="B17" s="1251"/>
      <c r="C17" s="1251"/>
      <c r="D17" s="1251"/>
      <c r="E17" s="1251"/>
      <c r="F17" s="1252"/>
    </row>
    <row r="18" spans="1:6" ht="19.5">
      <c r="A18" s="796" t="s">
        <v>233</v>
      </c>
      <c r="B18" s="796" t="s">
        <v>50</v>
      </c>
      <c r="C18" s="796" t="s">
        <v>234</v>
      </c>
      <c r="D18" s="796" t="s">
        <v>51</v>
      </c>
      <c r="E18" s="796" t="s">
        <v>234</v>
      </c>
      <c r="F18" s="796" t="s">
        <v>48</v>
      </c>
    </row>
    <row r="19" spans="1:6" ht="17.25">
      <c r="A19" s="608" t="s">
        <v>1953</v>
      </c>
      <c r="B19" s="120">
        <v>49423.801362239501</v>
      </c>
      <c r="C19" s="73">
        <v>0.90882943378956449</v>
      </c>
      <c r="D19" s="120">
        <v>4958.0215901225001</v>
      </c>
      <c r="E19" s="73">
        <v>9.1170566210435483E-2</v>
      </c>
      <c r="F19" s="609">
        <v>54381.822952362003</v>
      </c>
    </row>
    <row r="20" spans="1:6" ht="17.25">
      <c r="A20" s="608" t="s">
        <v>2062</v>
      </c>
      <c r="B20" s="120">
        <v>92277.875636113502</v>
      </c>
      <c r="C20" s="73">
        <v>0.92155501174366217</v>
      </c>
      <c r="D20" s="120">
        <v>7854.9156353654998</v>
      </c>
      <c r="E20" s="73">
        <v>7.8444988256337861E-2</v>
      </c>
      <c r="F20" s="609">
        <v>100132.791271479</v>
      </c>
    </row>
    <row r="21" spans="1:6" ht="17.25">
      <c r="A21" s="608" t="s">
        <v>2127</v>
      </c>
      <c r="B21" s="120">
        <v>164772.38073494402</v>
      </c>
      <c r="C21" s="73">
        <v>0.96536834547326755</v>
      </c>
      <c r="D21" s="120">
        <v>5911.0495925389996</v>
      </c>
      <c r="E21" s="73">
        <v>3.4631654526732447E-2</v>
      </c>
      <c r="F21" s="609">
        <v>170683.43032748302</v>
      </c>
    </row>
    <row r="22" spans="1:6" ht="17.25">
      <c r="A22" s="608" t="s">
        <v>2167</v>
      </c>
      <c r="B22" s="120">
        <v>391129.78626668005</v>
      </c>
      <c r="C22" s="73">
        <v>0.97818630467894963</v>
      </c>
      <c r="D22" s="120">
        <v>8722.2505036085004</v>
      </c>
      <c r="E22" s="73">
        <v>2.1813695321050361E-2</v>
      </c>
      <c r="F22" s="609">
        <v>399852.03677028854</v>
      </c>
    </row>
    <row r="23" spans="1:6" ht="17.25">
      <c r="A23" s="608" t="s">
        <v>2244</v>
      </c>
      <c r="B23" s="120">
        <v>182506.70859041001</v>
      </c>
      <c r="C23" s="73">
        <v>0.97397028322404255</v>
      </c>
      <c r="D23" s="120">
        <v>4877.5594247035006</v>
      </c>
      <c r="E23" s="73">
        <v>2.6029716775957414E-2</v>
      </c>
      <c r="F23" s="609">
        <v>187384.26801511351</v>
      </c>
    </row>
    <row r="24" spans="1:6" ht="17.25">
      <c r="A24" s="608" t="s">
        <v>2293</v>
      </c>
      <c r="B24" s="120">
        <v>194805.62012871698</v>
      </c>
      <c r="C24" s="73">
        <v>0.96954639196398884</v>
      </c>
      <c r="D24" s="120">
        <v>6118.8758452234997</v>
      </c>
      <c r="E24" s="73">
        <v>3.0453608036011229E-2</v>
      </c>
      <c r="F24" s="609">
        <v>200924.49597394047</v>
      </c>
    </row>
    <row r="25" spans="1:6" ht="17.25">
      <c r="A25" s="608" t="s">
        <v>2353</v>
      </c>
      <c r="B25" s="120">
        <v>108174.5443009705</v>
      </c>
      <c r="C25" s="73">
        <v>0.96237747138952179</v>
      </c>
      <c r="D25" s="120">
        <v>4228.9018694635006</v>
      </c>
      <c r="E25" s="73">
        <v>3.7622528610478205E-2</v>
      </c>
      <c r="F25" s="609">
        <v>112403.44617043401</v>
      </c>
    </row>
    <row r="26" spans="1:6" ht="17.25">
      <c r="A26" s="608" t="s">
        <v>2409</v>
      </c>
      <c r="B26" s="120">
        <v>570873.65587776445</v>
      </c>
      <c r="C26" s="73">
        <v>0.99103214666039596</v>
      </c>
      <c r="D26" s="120">
        <v>5165.8376961909998</v>
      </c>
      <c r="E26" s="73">
        <v>8.9678533396040112E-3</v>
      </c>
      <c r="F26" s="609">
        <v>576039.49357395549</v>
      </c>
    </row>
    <row r="27" spans="1:6" ht="17.25">
      <c r="A27" s="608" t="s">
        <v>2459</v>
      </c>
      <c r="B27" s="120">
        <v>551972.95204859343</v>
      </c>
      <c r="C27" s="73">
        <v>0.99210084256917275</v>
      </c>
      <c r="D27" s="120">
        <v>4394.8367531864997</v>
      </c>
      <c r="E27" s="73">
        <v>7.8991574308272389E-3</v>
      </c>
      <c r="F27" s="609">
        <v>556367.78880177997</v>
      </c>
    </row>
    <row r="28" spans="1:6" ht="17.25">
      <c r="A28" s="608" t="s">
        <v>2570</v>
      </c>
      <c r="B28" s="120">
        <v>801505.06666415103</v>
      </c>
      <c r="C28" s="73">
        <v>0.99403258984296361</v>
      </c>
      <c r="D28" s="120">
        <v>4811.6224001099999</v>
      </c>
      <c r="E28" s="73">
        <v>5.9674101570363599E-3</v>
      </c>
      <c r="F28" s="609">
        <v>806316.68906426104</v>
      </c>
    </row>
    <row r="29" spans="1:6" ht="17.25">
      <c r="A29" s="608" t="s">
        <v>2637</v>
      </c>
      <c r="B29" s="120">
        <v>1316691.914840688</v>
      </c>
      <c r="C29" s="73">
        <v>0.99584701446599933</v>
      </c>
      <c r="D29" s="120">
        <v>5491.0065458209992</v>
      </c>
      <c r="E29" s="73">
        <v>4.1529855340007322E-3</v>
      </c>
      <c r="F29" s="609">
        <v>1322182.921386509</v>
      </c>
    </row>
    <row r="30" spans="1:6" ht="17.25">
      <c r="A30" s="608" t="s">
        <v>2898</v>
      </c>
      <c r="B30" s="120">
        <v>3134332.2878897628</v>
      </c>
      <c r="C30" s="73">
        <v>0.99834241438895188</v>
      </c>
      <c r="D30" s="120">
        <v>5204.0502594790005</v>
      </c>
      <c r="E30" s="73">
        <v>1.6575856110481559E-3</v>
      </c>
      <c r="F30" s="609">
        <v>3139536.3381492416</v>
      </c>
    </row>
    <row r="31" spans="1:6" ht="17.25">
      <c r="A31" s="608" t="s">
        <v>3056</v>
      </c>
      <c r="B31" s="120">
        <v>2164326.0321353488</v>
      </c>
      <c r="C31" s="73">
        <v>0.99827789576966408</v>
      </c>
      <c r="D31" s="120">
        <v>3733.6247066685</v>
      </c>
      <c r="E31" s="73">
        <v>1.7221042303360212E-3</v>
      </c>
      <c r="F31" s="609">
        <v>2168059.6568420171</v>
      </c>
    </row>
    <row r="35" spans="1:9" ht="18.75" customHeight="1">
      <c r="A35" s="1256" t="s">
        <v>233</v>
      </c>
      <c r="B35" s="1250" t="s">
        <v>1538</v>
      </c>
      <c r="C35" s="1251"/>
      <c r="D35" s="1251"/>
      <c r="E35" s="1252"/>
      <c r="F35" s="1253" t="s">
        <v>1694</v>
      </c>
      <c r="G35" s="1254"/>
      <c r="H35" s="1254"/>
      <c r="I35" s="1255"/>
    </row>
    <row r="36" spans="1:9" ht="19.5">
      <c r="A36" s="1257"/>
      <c r="B36" s="612" t="s">
        <v>50</v>
      </c>
      <c r="C36" s="613" t="s">
        <v>234</v>
      </c>
      <c r="D36" s="613" t="s">
        <v>51</v>
      </c>
      <c r="E36" s="614" t="s">
        <v>234</v>
      </c>
      <c r="F36" s="615" t="s">
        <v>50</v>
      </c>
      <c r="G36" s="615" t="s">
        <v>234</v>
      </c>
      <c r="H36" s="615" t="s">
        <v>51</v>
      </c>
      <c r="I36" s="616" t="s">
        <v>234</v>
      </c>
    </row>
    <row r="37" spans="1:9" ht="20.25">
      <c r="A37" s="610" t="s">
        <v>235</v>
      </c>
      <c r="B37" s="617">
        <v>23347.745844804998</v>
      </c>
      <c r="C37" s="618">
        <v>0.31609198361691526</v>
      </c>
      <c r="D37" s="617">
        <v>50516.025003306997</v>
      </c>
      <c r="E37" s="618">
        <v>0.68390801638308474</v>
      </c>
      <c r="F37" s="619">
        <v>16901.978182644001</v>
      </c>
      <c r="G37" s="620">
        <v>0.95136088492827053</v>
      </c>
      <c r="H37" s="619">
        <v>864.12766678699995</v>
      </c>
      <c r="I37" s="620">
        <v>4.8639115071729438E-2</v>
      </c>
    </row>
    <row r="38" spans="1:9" ht="20.25">
      <c r="A38" s="611" t="s">
        <v>236</v>
      </c>
      <c r="B38" s="617">
        <v>24816.0239693845</v>
      </c>
      <c r="C38" s="618">
        <v>0.3445149380573776</v>
      </c>
      <c r="D38" s="617">
        <v>47215.755289056498</v>
      </c>
      <c r="E38" s="618">
        <v>0.65548506194262235</v>
      </c>
      <c r="F38" s="619">
        <v>38500.840561318997</v>
      </c>
      <c r="G38" s="620">
        <v>0.96143016471719522</v>
      </c>
      <c r="H38" s="619">
        <v>1544.5438818079999</v>
      </c>
      <c r="I38" s="620">
        <v>3.8569835282804749E-2</v>
      </c>
    </row>
    <row r="39" spans="1:9" ht="20.25">
      <c r="A39" s="611" t="s">
        <v>237</v>
      </c>
      <c r="B39" s="617">
        <v>29580.575134469</v>
      </c>
      <c r="C39" s="618">
        <v>0.47923130478844644</v>
      </c>
      <c r="D39" s="617">
        <v>32144.472538548001</v>
      </c>
      <c r="E39" s="618">
        <v>0.52076869521155345</v>
      </c>
      <c r="F39" s="619">
        <v>22138.937423520001</v>
      </c>
      <c r="G39" s="620">
        <v>0.95596829675732298</v>
      </c>
      <c r="H39" s="619">
        <v>1019.714906914</v>
      </c>
      <c r="I39" s="620">
        <v>4.4031703242677002E-2</v>
      </c>
    </row>
    <row r="40" spans="1:9" ht="20.25">
      <c r="A40" s="611" t="s">
        <v>238</v>
      </c>
      <c r="B40" s="617">
        <v>25068.047475009</v>
      </c>
      <c r="C40" s="618">
        <v>0.45415699236758922</v>
      </c>
      <c r="D40" s="617">
        <v>30128.829147600001</v>
      </c>
      <c r="E40" s="618">
        <v>0.54584300763241078</v>
      </c>
      <c r="F40" s="619">
        <v>15942.614822242</v>
      </c>
      <c r="G40" s="620">
        <v>0.94485726511459167</v>
      </c>
      <c r="H40" s="619">
        <v>930.42559440599996</v>
      </c>
      <c r="I40" s="620">
        <v>5.5142734885408308E-2</v>
      </c>
    </row>
    <row r="41" spans="1:9" ht="20.25">
      <c r="A41" s="611" t="s">
        <v>239</v>
      </c>
      <c r="B41" s="617">
        <v>23115.483555624</v>
      </c>
      <c r="C41" s="618">
        <v>0.42163244487029161</v>
      </c>
      <c r="D41" s="617">
        <v>31708.294445462001</v>
      </c>
      <c r="E41" s="618">
        <v>0.57836755512970839</v>
      </c>
      <c r="F41" s="619">
        <v>19865.753761760501</v>
      </c>
      <c r="G41" s="620">
        <v>0.9536518385025623</v>
      </c>
      <c r="H41" s="619">
        <v>965.48984277550005</v>
      </c>
      <c r="I41" s="620">
        <v>4.6348161497437666E-2</v>
      </c>
    </row>
    <row r="42" spans="1:9" ht="20.25">
      <c r="A42" s="611" t="s">
        <v>240</v>
      </c>
      <c r="B42" s="617">
        <v>28709.795195637002</v>
      </c>
      <c r="C42" s="618">
        <v>0.57576674160869257</v>
      </c>
      <c r="D42" s="617">
        <v>21153.79212346</v>
      </c>
      <c r="E42" s="618">
        <v>0.42423325839130743</v>
      </c>
      <c r="F42" s="619">
        <v>18263.098120477502</v>
      </c>
      <c r="G42" s="620">
        <v>0.94291070055482862</v>
      </c>
      <c r="H42" s="619">
        <v>1105.7542106405001</v>
      </c>
      <c r="I42" s="620">
        <v>5.7089299445171313E-2</v>
      </c>
    </row>
    <row r="43" spans="1:9" ht="20.25">
      <c r="A43" s="611" t="s">
        <v>241</v>
      </c>
      <c r="B43" s="617">
        <v>16476.5595799435</v>
      </c>
      <c r="C43" s="618">
        <v>0.3323574498266097</v>
      </c>
      <c r="D43" s="617">
        <v>33098.256897133499</v>
      </c>
      <c r="E43" s="618">
        <v>0.66764255017339036</v>
      </c>
      <c r="F43" s="619">
        <v>31141.475401023999</v>
      </c>
      <c r="G43" s="620">
        <v>0.96698625452475184</v>
      </c>
      <c r="H43" s="619">
        <v>1063.196852905</v>
      </c>
      <c r="I43" s="620">
        <v>3.3013745475248206E-2</v>
      </c>
    </row>
    <row r="44" spans="1:9" ht="20.25">
      <c r="A44" s="611" t="s">
        <v>242</v>
      </c>
      <c r="B44" s="617">
        <v>30926.688766938001</v>
      </c>
      <c r="C44" s="618">
        <v>0.45323851098186163</v>
      </c>
      <c r="D44" s="617">
        <v>37308.220706974003</v>
      </c>
      <c r="E44" s="618">
        <v>0.54676148901813837</v>
      </c>
      <c r="F44" s="619">
        <v>34944.309221062998</v>
      </c>
      <c r="G44" s="620">
        <v>0.96487034746023359</v>
      </c>
      <c r="H44" s="619">
        <v>1272.2760569950001</v>
      </c>
      <c r="I44" s="620">
        <v>3.51296525397665E-2</v>
      </c>
    </row>
    <row r="45" spans="1:9" ht="20.25">
      <c r="A45" s="611" t="s">
        <v>243</v>
      </c>
      <c r="B45" s="617">
        <v>24611.216635664499</v>
      </c>
      <c r="C45" s="618">
        <v>0.51094398222975701</v>
      </c>
      <c r="D45" s="617">
        <v>23556.914297713502</v>
      </c>
      <c r="E45" s="618">
        <v>0.48905601777024299</v>
      </c>
      <c r="F45" s="619">
        <v>24888.488913866498</v>
      </c>
      <c r="G45" s="620">
        <v>0.94974562390663697</v>
      </c>
      <c r="H45" s="619">
        <v>1316.9373470005</v>
      </c>
      <c r="I45" s="620">
        <v>5.0254376093362946E-2</v>
      </c>
    </row>
    <row r="46" spans="1:9" ht="20.25">
      <c r="A46" s="611" t="s">
        <v>244</v>
      </c>
      <c r="B46" s="617">
        <v>20928.483266032999</v>
      </c>
      <c r="C46" s="618">
        <v>0.49977690407533509</v>
      </c>
      <c r="D46" s="617">
        <v>20947.167840242</v>
      </c>
      <c r="E46" s="618">
        <v>0.50022309592466496</v>
      </c>
      <c r="F46" s="619">
        <v>28322.671785371</v>
      </c>
      <c r="G46" s="620">
        <v>0.96236289931108487</v>
      </c>
      <c r="H46" s="619">
        <v>1107.6728441299999</v>
      </c>
      <c r="I46" s="620">
        <v>3.7637100688915071E-2</v>
      </c>
    </row>
    <row r="47" spans="1:9" ht="20.25">
      <c r="A47" s="611" t="s">
        <v>245</v>
      </c>
      <c r="B47" s="617">
        <v>25350.4699373775</v>
      </c>
      <c r="C47" s="618">
        <v>0.47450151596554274</v>
      </c>
      <c r="D47" s="617">
        <v>28075.0072938025</v>
      </c>
      <c r="E47" s="618">
        <v>0.5254984840344572</v>
      </c>
      <c r="F47" s="619">
        <v>52835.509066879997</v>
      </c>
      <c r="G47" s="620">
        <v>0.96475714421976233</v>
      </c>
      <c r="H47" s="619">
        <v>1930.0963328190001</v>
      </c>
      <c r="I47" s="620">
        <v>3.5242855780237725E-2</v>
      </c>
    </row>
    <row r="48" spans="1:9" ht="20.25">
      <c r="A48" s="611" t="s">
        <v>246</v>
      </c>
      <c r="B48" s="617">
        <v>72991.332819539006</v>
      </c>
      <c r="C48" s="618">
        <v>0.76272245504228897</v>
      </c>
      <c r="D48" s="617">
        <v>22707.085834586</v>
      </c>
      <c r="E48" s="618">
        <v>0.23727754495771103</v>
      </c>
      <c r="F48" s="619">
        <v>33140.359813427996</v>
      </c>
      <c r="G48" s="620">
        <v>0.94330632689030636</v>
      </c>
      <c r="H48" s="619">
        <v>1991.769452235</v>
      </c>
      <c r="I48" s="620">
        <v>5.6693673109693664E-2</v>
      </c>
    </row>
    <row r="49" spans="1:9" ht="20.25">
      <c r="A49" s="611" t="s">
        <v>247</v>
      </c>
      <c r="B49" s="617">
        <v>12709.290052394501</v>
      </c>
      <c r="C49" s="618">
        <v>0.30529231270219676</v>
      </c>
      <c r="D49" s="617">
        <v>28920.615201040499</v>
      </c>
      <c r="E49" s="618">
        <v>0.6947076872978033</v>
      </c>
      <c r="F49" s="619">
        <v>16367.360108624</v>
      </c>
      <c r="G49" s="620">
        <v>0.95112036926514387</v>
      </c>
      <c r="H49" s="619">
        <v>841.14539449100005</v>
      </c>
      <c r="I49" s="620">
        <v>4.8879630734856086E-2</v>
      </c>
    </row>
    <row r="50" spans="1:9" ht="20.25">
      <c r="A50" s="611" t="s">
        <v>248</v>
      </c>
      <c r="B50" s="617">
        <v>54111.708667279003</v>
      </c>
      <c r="C50" s="618">
        <v>0.59634383532545365</v>
      </c>
      <c r="D50" s="617">
        <v>36627.400990403003</v>
      </c>
      <c r="E50" s="618">
        <v>0.40365616467454629</v>
      </c>
      <c r="F50" s="619">
        <v>20278.784327570502</v>
      </c>
      <c r="G50" s="620">
        <v>0.94157313465256987</v>
      </c>
      <c r="H50" s="619">
        <v>1258.3470765165</v>
      </c>
      <c r="I50" s="620">
        <v>5.8426865347430128E-2</v>
      </c>
    </row>
    <row r="51" spans="1:9" ht="20.25">
      <c r="A51" s="611" t="s">
        <v>249</v>
      </c>
      <c r="B51" s="617">
        <v>25838.699335010999</v>
      </c>
      <c r="C51" s="618">
        <v>0.51952589759876699</v>
      </c>
      <c r="D51" s="617">
        <v>23896.452376263998</v>
      </c>
      <c r="E51" s="618">
        <v>0.48047410240123289</v>
      </c>
      <c r="F51" s="619">
        <v>18974.799449568502</v>
      </c>
      <c r="G51" s="620">
        <v>0.93805641853972854</v>
      </c>
      <c r="H51" s="619">
        <v>1252.9811770025001</v>
      </c>
      <c r="I51" s="620">
        <v>6.1943581460271374E-2</v>
      </c>
    </row>
    <row r="52" spans="1:9" ht="20.25">
      <c r="A52" s="611" t="s">
        <v>250</v>
      </c>
      <c r="B52" s="617">
        <v>23270.7185232745</v>
      </c>
      <c r="C52" s="618">
        <v>0.51403789407534695</v>
      </c>
      <c r="D52" s="617">
        <v>21999.715410655499</v>
      </c>
      <c r="E52" s="618">
        <v>0.48596210592465305</v>
      </c>
      <c r="F52" s="619">
        <v>19000.478868982002</v>
      </c>
      <c r="G52" s="620">
        <v>0.94583645995654286</v>
      </c>
      <c r="H52" s="619">
        <v>1088.0667447650001</v>
      </c>
      <c r="I52" s="620">
        <v>5.4163540043457088E-2</v>
      </c>
    </row>
    <row r="53" spans="1:9" ht="20.25">
      <c r="A53" s="611" t="s">
        <v>251</v>
      </c>
      <c r="B53" s="617">
        <v>34610.722554886997</v>
      </c>
      <c r="C53" s="618">
        <v>0.568873727967803</v>
      </c>
      <c r="D53" s="617">
        <v>26230.059596413001</v>
      </c>
      <c r="E53" s="618">
        <v>0.43112627203219706</v>
      </c>
      <c r="F53" s="619">
        <v>18535.849999999999</v>
      </c>
      <c r="G53" s="620">
        <v>0.93567687745059847</v>
      </c>
      <c r="H53" s="619">
        <v>1274.2473174669999</v>
      </c>
      <c r="I53" s="620">
        <v>6.4323122549401507E-2</v>
      </c>
    </row>
    <row r="54" spans="1:9" ht="20.25">
      <c r="A54" s="611" t="s">
        <v>252</v>
      </c>
      <c r="B54" s="617">
        <v>24105.251169702002</v>
      </c>
      <c r="C54" s="618">
        <v>0.5139509124230387</v>
      </c>
      <c r="D54" s="617">
        <v>22796.603826637998</v>
      </c>
      <c r="E54" s="618">
        <v>0.48604908757696125</v>
      </c>
      <c r="F54" s="619">
        <v>30483.977633765</v>
      </c>
      <c r="G54" s="620">
        <v>0.95108714207235678</v>
      </c>
      <c r="H54" s="619">
        <v>1567.741168092</v>
      </c>
      <c r="I54" s="620">
        <v>4.891285792764314E-2</v>
      </c>
    </row>
    <row r="55" spans="1:9" ht="20.25">
      <c r="A55" s="611" t="s">
        <v>253</v>
      </c>
      <c r="B55" s="617">
        <v>27868.2430113925</v>
      </c>
      <c r="C55" s="618">
        <v>0.52726181439703057</v>
      </c>
      <c r="D55" s="617">
        <v>24986.415244605501</v>
      </c>
      <c r="E55" s="618">
        <v>0.47273818560296937</v>
      </c>
      <c r="F55" s="619">
        <v>33458.639088449003</v>
      </c>
      <c r="G55" s="620">
        <v>0.95578468426859531</v>
      </c>
      <c r="H55" s="619">
        <v>1547.8217171589999</v>
      </c>
      <c r="I55" s="620">
        <v>4.421531573140465E-2</v>
      </c>
    </row>
    <row r="56" spans="1:9" ht="20.25">
      <c r="A56" s="611" t="s">
        <v>254</v>
      </c>
      <c r="B56" s="617">
        <v>21663.636967848499</v>
      </c>
      <c r="C56" s="618">
        <v>0.45808422414235994</v>
      </c>
      <c r="D56" s="617">
        <v>25628.183675850501</v>
      </c>
      <c r="E56" s="618">
        <v>0.54191577585764006</v>
      </c>
      <c r="F56" s="619">
        <v>44181.440947666</v>
      </c>
      <c r="G56" s="620">
        <v>0.96903809818115261</v>
      </c>
      <c r="H56" s="619">
        <v>1411.648767375</v>
      </c>
      <c r="I56" s="620">
        <v>3.0961901818847386E-2</v>
      </c>
    </row>
    <row r="57" spans="1:9" ht="20.25">
      <c r="A57" s="611" t="s">
        <v>255</v>
      </c>
      <c r="B57" s="617">
        <v>31187.864790494499</v>
      </c>
      <c r="C57" s="618">
        <v>0.50264924232996666</v>
      </c>
      <c r="D57" s="617">
        <v>30859.109847181498</v>
      </c>
      <c r="E57" s="618">
        <v>0.49735075767003328</v>
      </c>
      <c r="F57" s="619">
        <v>43599.639252492503</v>
      </c>
      <c r="G57" s="620">
        <v>0.97498149712276694</v>
      </c>
      <c r="H57" s="619">
        <v>1118.7881034704999</v>
      </c>
      <c r="I57" s="620">
        <v>2.5018502877233104E-2</v>
      </c>
    </row>
    <row r="58" spans="1:9" ht="20.25">
      <c r="A58" s="611" t="s">
        <v>256</v>
      </c>
      <c r="B58" s="617">
        <v>34207.324004146998</v>
      </c>
      <c r="C58" s="618">
        <v>0.51506361358166264</v>
      </c>
      <c r="D58" s="617">
        <v>32206.460821916</v>
      </c>
      <c r="E58" s="618">
        <v>0.48493638641833742</v>
      </c>
      <c r="F58" s="619">
        <v>26589.918701375002</v>
      </c>
      <c r="G58" s="620">
        <v>0.95960170051620164</v>
      </c>
      <c r="H58" s="619">
        <v>1119.4097492430001</v>
      </c>
      <c r="I58" s="620">
        <v>4.0398299483798347E-2</v>
      </c>
    </row>
    <row r="59" spans="1:9" ht="20.25">
      <c r="A59" s="611" t="s">
        <v>257</v>
      </c>
      <c r="B59" s="617">
        <v>37854.144376962999</v>
      </c>
      <c r="C59" s="618">
        <v>0.56300228370368566</v>
      </c>
      <c r="D59" s="617">
        <v>29382.073792422001</v>
      </c>
      <c r="E59" s="618">
        <v>0.43699771629631434</v>
      </c>
      <c r="F59" s="619">
        <v>32092.2420892595</v>
      </c>
      <c r="G59" s="620">
        <v>0.96967247008381874</v>
      </c>
      <c r="H59" s="619">
        <v>1003.7187422215</v>
      </c>
      <c r="I59" s="620">
        <v>3.0327529916181158E-2</v>
      </c>
    </row>
    <row r="60" spans="1:9" ht="20.25">
      <c r="A60" s="611" t="s">
        <v>258</v>
      </c>
      <c r="B60" s="617">
        <v>73487.503364037999</v>
      </c>
      <c r="C60" s="618">
        <v>0.77047314222048802</v>
      </c>
      <c r="D60" s="617">
        <v>21892.204684250999</v>
      </c>
      <c r="E60" s="618">
        <v>0.22952685777951193</v>
      </c>
      <c r="F60" s="619">
        <v>134018.95738056549</v>
      </c>
      <c r="G60" s="620">
        <v>0.98513491893214666</v>
      </c>
      <c r="H60" s="619">
        <v>2022.2637811385</v>
      </c>
      <c r="I60" s="620">
        <v>1.4865081067853376E-2</v>
      </c>
    </row>
    <row r="61" spans="1:9" ht="20.25">
      <c r="A61" s="611" t="s">
        <v>259</v>
      </c>
      <c r="B61" s="617">
        <v>9366</v>
      </c>
      <c r="C61" s="618">
        <v>0.43371150729335495</v>
      </c>
      <c r="D61" s="617">
        <v>12229</v>
      </c>
      <c r="E61" s="618">
        <v>0.56628849270664505</v>
      </c>
      <c r="F61" s="619">
        <v>22223.523985040501</v>
      </c>
      <c r="G61" s="620">
        <v>0.93959221665138049</v>
      </c>
      <c r="H61" s="619">
        <v>1428.7834640814999</v>
      </c>
      <c r="I61" s="620">
        <v>6.0407783348619452E-2</v>
      </c>
    </row>
    <row r="62" spans="1:9" ht="20.25">
      <c r="A62" s="611" t="s">
        <v>260</v>
      </c>
      <c r="B62" s="617">
        <v>36312</v>
      </c>
      <c r="C62" s="618">
        <v>0.63968994979300631</v>
      </c>
      <c r="D62" s="617">
        <v>20453</v>
      </c>
      <c r="E62" s="618">
        <v>0.36031005020699375</v>
      </c>
      <c r="F62" s="619">
        <v>44061.531278679497</v>
      </c>
      <c r="G62" s="620">
        <v>0.9584329318337802</v>
      </c>
      <c r="H62" s="619">
        <v>1910.9408841625</v>
      </c>
      <c r="I62" s="620">
        <v>4.1567068166219898E-2</v>
      </c>
    </row>
    <row r="63" spans="1:9" ht="20.25">
      <c r="A63" s="611" t="s">
        <v>261</v>
      </c>
      <c r="B63" s="617">
        <v>37645</v>
      </c>
      <c r="C63" s="618">
        <v>0.52665817932539627</v>
      </c>
      <c r="D63" s="617">
        <v>33834</v>
      </c>
      <c r="E63" s="618">
        <v>0.47334182067460373</v>
      </c>
      <c r="F63" s="619">
        <v>29436.941172587001</v>
      </c>
      <c r="G63" s="620">
        <v>0.9464022160479868</v>
      </c>
      <c r="H63" s="619">
        <v>1667.1081136780001</v>
      </c>
      <c r="I63" s="620">
        <v>5.3597783952013138E-2</v>
      </c>
    </row>
    <row r="64" spans="1:9" ht="20.25">
      <c r="A64" s="611" t="s">
        <v>262</v>
      </c>
      <c r="B64" s="617">
        <v>46846</v>
      </c>
      <c r="C64" s="618">
        <v>0.45126239030545895</v>
      </c>
      <c r="D64" s="617">
        <v>56965</v>
      </c>
      <c r="E64" s="618">
        <v>0.548737609694541</v>
      </c>
      <c r="F64" s="619">
        <v>41582.426817305997</v>
      </c>
      <c r="G64" s="620">
        <v>0.94926716532478084</v>
      </c>
      <c r="H64" s="619">
        <v>2222.3399925509998</v>
      </c>
      <c r="I64" s="620">
        <v>5.07328346752191E-2</v>
      </c>
    </row>
    <row r="65" spans="1:9" ht="20.25">
      <c r="A65" s="611" t="s">
        <v>263</v>
      </c>
      <c r="B65" s="617">
        <v>77063</v>
      </c>
      <c r="C65" s="618">
        <v>0.46041845903833284</v>
      </c>
      <c r="D65" s="617">
        <v>90313</v>
      </c>
      <c r="E65" s="618">
        <v>0.53958154096166711</v>
      </c>
      <c r="F65" s="619">
        <v>54228.315024408497</v>
      </c>
      <c r="G65" s="620">
        <v>0.945567998648846</v>
      </c>
      <c r="H65" s="619">
        <v>3121.6747192134999</v>
      </c>
      <c r="I65" s="620">
        <v>5.4432001351153989E-2</v>
      </c>
    </row>
    <row r="66" spans="1:9" ht="20.25">
      <c r="A66" s="611" t="s">
        <v>264</v>
      </c>
      <c r="B66" s="617">
        <v>80077</v>
      </c>
      <c r="C66" s="618">
        <v>0.36779302140793579</v>
      </c>
      <c r="D66" s="617">
        <v>137646</v>
      </c>
      <c r="E66" s="618">
        <v>0.63220697859206421</v>
      </c>
      <c r="F66" s="619">
        <v>54254.905938276999</v>
      </c>
      <c r="G66" s="620">
        <v>0.9478810396777908</v>
      </c>
      <c r="H66" s="619">
        <v>2983.1900539369999</v>
      </c>
      <c r="I66" s="620">
        <v>5.2118960322209147E-2</v>
      </c>
    </row>
    <row r="67" spans="1:9" ht="20.25">
      <c r="A67" s="611" t="s">
        <v>265</v>
      </c>
      <c r="B67" s="617">
        <v>133651</v>
      </c>
      <c r="C67" s="618">
        <v>0.35283293821971839</v>
      </c>
      <c r="D67" s="617">
        <v>245143</v>
      </c>
      <c r="E67" s="618">
        <v>0.64716706178028161</v>
      </c>
      <c r="F67" s="619">
        <v>57304.515014190503</v>
      </c>
      <c r="G67" s="620">
        <v>0.94621596117167117</v>
      </c>
      <c r="H67" s="619">
        <v>3257.2566803304999</v>
      </c>
      <c r="I67" s="620">
        <v>5.3784038828328766E-2</v>
      </c>
    </row>
    <row r="68" spans="1:9" ht="20.25">
      <c r="A68" s="611" t="s">
        <v>266</v>
      </c>
      <c r="B68" s="617">
        <v>69685</v>
      </c>
      <c r="C68" s="618">
        <v>0.36595997206131803</v>
      </c>
      <c r="D68" s="617">
        <v>120732</v>
      </c>
      <c r="E68" s="618">
        <v>0.63404002793868197</v>
      </c>
      <c r="F68" s="619">
        <v>38104.911905066001</v>
      </c>
      <c r="G68" s="620">
        <v>0.93297389309220602</v>
      </c>
      <c r="H68" s="619">
        <v>2737.508431877</v>
      </c>
      <c r="I68" s="620">
        <v>6.7026106907793967E-2</v>
      </c>
    </row>
    <row r="69" spans="1:9" ht="20.25">
      <c r="A69" s="611" t="s">
        <v>267</v>
      </c>
      <c r="B69" s="617">
        <v>36899</v>
      </c>
      <c r="C69" s="618">
        <v>0.30625897429512877</v>
      </c>
      <c r="D69" s="617">
        <v>83584</v>
      </c>
      <c r="E69" s="618">
        <v>0.69374102570487117</v>
      </c>
      <c r="F69" s="619">
        <v>61104.182446889499</v>
      </c>
      <c r="G69" s="620">
        <v>0.96247938357140816</v>
      </c>
      <c r="H69" s="619">
        <v>2382.0422867295001</v>
      </c>
      <c r="I69" s="620">
        <v>3.7520616428591863E-2</v>
      </c>
    </row>
    <row r="70" spans="1:9" ht="20.25">
      <c r="A70" s="611" t="s">
        <v>268</v>
      </c>
      <c r="B70" s="617">
        <v>64230</v>
      </c>
      <c r="C70" s="618">
        <v>0.3558192484751791</v>
      </c>
      <c r="D70" s="617">
        <v>116283</v>
      </c>
      <c r="E70" s="618">
        <v>0.6441807515248209</v>
      </c>
      <c r="F70" s="619">
        <v>42545.787244794497</v>
      </c>
      <c r="G70" s="620">
        <v>0.94066958018633751</v>
      </c>
      <c r="H70" s="619">
        <v>2683.4708719255</v>
      </c>
      <c r="I70" s="620">
        <v>5.9330419813662508E-2</v>
      </c>
    </row>
    <row r="71" spans="1:9" ht="20.25">
      <c r="A71" s="611" t="s">
        <v>269</v>
      </c>
      <c r="B71" s="617">
        <v>40968</v>
      </c>
      <c r="C71" s="618">
        <v>0.3084382340540866</v>
      </c>
      <c r="D71" s="617">
        <v>91856</v>
      </c>
      <c r="E71" s="618">
        <v>0.69156176594591334</v>
      </c>
      <c r="F71" s="619">
        <v>47312.415226616002</v>
      </c>
      <c r="G71" s="620">
        <v>0.96302297995434594</v>
      </c>
      <c r="H71" s="619">
        <v>1816.6462926209999</v>
      </c>
      <c r="I71" s="620">
        <v>3.6977020045654098E-2</v>
      </c>
    </row>
    <row r="72" spans="1:9" ht="20.25">
      <c r="A72" s="611" t="s">
        <v>270</v>
      </c>
      <c r="B72" s="617">
        <v>118285</v>
      </c>
      <c r="C72" s="618">
        <v>0.52764816615664623</v>
      </c>
      <c r="D72" s="617">
        <v>105889</v>
      </c>
      <c r="E72" s="618">
        <v>0.47235183384335383</v>
      </c>
      <c r="F72" s="619">
        <v>99963.758621330999</v>
      </c>
      <c r="G72" s="620">
        <v>0.97583412368641653</v>
      </c>
      <c r="H72" s="619">
        <v>2475.5353067159999</v>
      </c>
      <c r="I72" s="620">
        <v>2.4165876313583412E-2</v>
      </c>
    </row>
    <row r="73" spans="1:9" ht="20.25">
      <c r="A73" s="611" t="s">
        <v>333</v>
      </c>
      <c r="B73" s="617">
        <v>63671</v>
      </c>
      <c r="C73" s="618">
        <v>0.3175642649801993</v>
      </c>
      <c r="D73" s="617">
        <v>136827</v>
      </c>
      <c r="E73" s="618">
        <v>0.6824357350198007</v>
      </c>
      <c r="F73" s="619">
        <v>18755.4619537285</v>
      </c>
      <c r="G73" s="620">
        <v>0.93229037192961817</v>
      </c>
      <c r="H73" s="619">
        <v>1362.1564604885</v>
      </c>
      <c r="I73" s="620">
        <v>6.7709628070381944E-2</v>
      </c>
    </row>
    <row r="74" spans="1:9" ht="20.25">
      <c r="A74" s="611" t="s">
        <v>1435</v>
      </c>
      <c r="B74" s="617">
        <v>106177</v>
      </c>
      <c r="C74" s="618">
        <v>0.27490187346596384</v>
      </c>
      <c r="D74" s="617">
        <v>280059</v>
      </c>
      <c r="E74" s="618">
        <v>0.72509812653403616</v>
      </c>
      <c r="F74" s="619">
        <v>27019.4343472685</v>
      </c>
      <c r="G74" s="620">
        <v>0.92890935343627434</v>
      </c>
      <c r="H74" s="619">
        <v>2067.8326151285</v>
      </c>
      <c r="I74" s="620">
        <v>7.1090646563725685E-2</v>
      </c>
    </row>
    <row r="75" spans="1:9" ht="20.25">
      <c r="A75" s="611" t="s">
        <v>1477</v>
      </c>
      <c r="B75" s="617">
        <v>114715</v>
      </c>
      <c r="C75" s="618">
        <v>0.32460201130723654</v>
      </c>
      <c r="D75" s="617">
        <v>238687</v>
      </c>
      <c r="E75" s="618">
        <v>0.67539798869276346</v>
      </c>
      <c r="F75" s="619">
        <v>36684</v>
      </c>
      <c r="G75" s="620">
        <v>0.95710707576706322</v>
      </c>
      <c r="H75" s="619">
        <v>1644</v>
      </c>
      <c r="I75" s="620">
        <v>4.2892924232936759E-2</v>
      </c>
    </row>
    <row r="76" spans="1:9" ht="20.25">
      <c r="A76" s="611" t="s">
        <v>1498</v>
      </c>
      <c r="B76" s="617">
        <v>97289</v>
      </c>
      <c r="C76" s="618">
        <v>0.26810314181862271</v>
      </c>
      <c r="D76" s="617">
        <v>265590</v>
      </c>
      <c r="E76" s="618">
        <v>0.73189685818137729</v>
      </c>
      <c r="F76" s="619">
        <v>60162</v>
      </c>
      <c r="G76" s="620">
        <v>0.96447465452563408</v>
      </c>
      <c r="H76" s="619">
        <v>2216</v>
      </c>
      <c r="I76" s="620">
        <v>3.5525345474365963E-2</v>
      </c>
    </row>
    <row r="77" spans="1:9" ht="20.25">
      <c r="A77" s="611" t="s">
        <v>1539</v>
      </c>
      <c r="B77" s="617">
        <v>83979</v>
      </c>
      <c r="C77" s="618">
        <v>0.25164282953227679</v>
      </c>
      <c r="D77" s="617">
        <v>249744</v>
      </c>
      <c r="E77" s="618">
        <v>0.74835717046772321</v>
      </c>
      <c r="F77" s="619">
        <v>44870</v>
      </c>
      <c r="G77" s="620">
        <v>0.95059531375789164</v>
      </c>
      <c r="H77" s="619">
        <v>2332</v>
      </c>
      <c r="I77" s="620">
        <v>4.9404686242108385E-2</v>
      </c>
    </row>
    <row r="78" spans="1:9" ht="20.25">
      <c r="A78" s="611" t="s">
        <v>1586</v>
      </c>
      <c r="B78" s="617">
        <v>121166</v>
      </c>
      <c r="C78" s="618">
        <v>0.24897924796209192</v>
      </c>
      <c r="D78" s="617">
        <v>365485</v>
      </c>
      <c r="E78" s="618">
        <v>0.75102075203790808</v>
      </c>
      <c r="F78" s="619">
        <v>47880</v>
      </c>
      <c r="G78" s="620">
        <v>0.95561232636116877</v>
      </c>
      <c r="H78" s="619">
        <v>2224</v>
      </c>
      <c r="I78" s="620">
        <v>4.4387673638831233E-2</v>
      </c>
    </row>
    <row r="79" spans="1:9" ht="20.25">
      <c r="A79" s="611" t="s">
        <v>1633</v>
      </c>
      <c r="B79" s="617">
        <v>129673</v>
      </c>
      <c r="C79" s="618">
        <v>0.23517900540462114</v>
      </c>
      <c r="D79" s="617">
        <v>421707</v>
      </c>
      <c r="E79" s="618">
        <v>0.76482099459537889</v>
      </c>
      <c r="F79" s="619">
        <v>89684</v>
      </c>
      <c r="G79" s="620">
        <v>0.97103693197197893</v>
      </c>
      <c r="H79" s="619">
        <v>2675</v>
      </c>
      <c r="I79" s="620">
        <v>2.896306802802109E-2</v>
      </c>
    </row>
    <row r="80" spans="1:9" ht="20.25">
      <c r="A80" s="611" t="s">
        <v>1771</v>
      </c>
      <c r="B80" s="617">
        <v>86577.885555492496</v>
      </c>
      <c r="C80" s="618">
        <v>0.28542435054220366</v>
      </c>
      <c r="D80" s="617">
        <v>216752.52543090598</v>
      </c>
      <c r="E80" s="618">
        <v>0.71457564945779639</v>
      </c>
      <c r="F80" s="619">
        <v>79826.193898761499</v>
      </c>
      <c r="G80" s="620">
        <v>0.97793824071407853</v>
      </c>
      <c r="H80" s="619">
        <v>1800.8358822534999</v>
      </c>
      <c r="I80" s="620">
        <v>2.2061759285921519E-2</v>
      </c>
    </row>
    <row r="81" spans="1:9" ht="20.25">
      <c r="A81" s="611" t="s">
        <v>1752</v>
      </c>
      <c r="B81" s="617">
        <v>115044.28478775649</v>
      </c>
      <c r="C81" s="618">
        <v>0.19410272494581748</v>
      </c>
      <c r="D81" s="617">
        <v>477653.65296592703</v>
      </c>
      <c r="E81" s="618">
        <v>0.80589727505418252</v>
      </c>
      <c r="F81" s="619">
        <v>116122.0024184495</v>
      </c>
      <c r="G81" s="620">
        <v>0.97795135822060619</v>
      </c>
      <c r="H81" s="619">
        <v>2618.0570357699999</v>
      </c>
      <c r="I81" s="620">
        <v>2.2048641779393731E-2</v>
      </c>
    </row>
    <row r="82" spans="1:9" ht="20.25">
      <c r="A82" s="611" t="s">
        <v>1806</v>
      </c>
      <c r="B82" s="617">
        <v>190228.9221715325</v>
      </c>
      <c r="C82" s="618">
        <v>0.23110955420360579</v>
      </c>
      <c r="D82" s="617">
        <v>632882.53605897503</v>
      </c>
      <c r="E82" s="618">
        <v>0.76889044579639421</v>
      </c>
      <c r="F82" s="619">
        <v>125911.04189077599</v>
      </c>
      <c r="G82" s="620">
        <v>0.97774900111017049</v>
      </c>
      <c r="H82" s="619">
        <v>2865.404567172</v>
      </c>
      <c r="I82" s="620">
        <v>2.2250998889829589E-2</v>
      </c>
    </row>
    <row r="83" spans="1:9" ht="20.25">
      <c r="A83" s="611" t="s">
        <v>1843</v>
      </c>
      <c r="B83" s="617">
        <v>232302.68591564649</v>
      </c>
      <c r="C83" s="618">
        <v>0.20728332910201422</v>
      </c>
      <c r="D83" s="617">
        <v>888398.5635385199</v>
      </c>
      <c r="E83" s="618">
        <v>0.79271667089798592</v>
      </c>
      <c r="F83" s="619">
        <v>125607.66547859</v>
      </c>
      <c r="G83" s="620">
        <v>0.97717387250732224</v>
      </c>
      <c r="H83" s="619">
        <v>2934.1109775225</v>
      </c>
      <c r="I83" s="620">
        <v>2.2826127492677692E-2</v>
      </c>
    </row>
    <row r="84" spans="1:9" ht="20.25">
      <c r="A84" s="611" t="s">
        <v>1867</v>
      </c>
      <c r="B84" s="617">
        <v>389609.391961043</v>
      </c>
      <c r="C84" s="618">
        <v>0.29902423386144772</v>
      </c>
      <c r="D84" s="617">
        <v>913326.45016059501</v>
      </c>
      <c r="E84" s="618">
        <v>0.70097576613855239</v>
      </c>
      <c r="F84" s="619">
        <v>215388.4347811765</v>
      </c>
      <c r="G84" s="620">
        <v>0.98214129922634985</v>
      </c>
      <c r="H84" s="619">
        <v>3916.5012304155002</v>
      </c>
      <c r="I84" s="620">
        <v>1.7858700773650083E-2</v>
      </c>
    </row>
    <row r="85" spans="1:9" ht="20.25">
      <c r="A85" s="611" t="s">
        <v>1953</v>
      </c>
      <c r="B85" s="617">
        <v>357155.39471474197</v>
      </c>
      <c r="C85" s="618">
        <v>0.23961090336819921</v>
      </c>
      <c r="D85" s="617">
        <v>1133408.639284652</v>
      </c>
      <c r="E85" s="618">
        <v>0.76038909663180076</v>
      </c>
      <c r="F85" s="619">
        <v>49423.801362239501</v>
      </c>
      <c r="G85" s="620">
        <v>0.90882943378956449</v>
      </c>
      <c r="H85" s="619">
        <v>4958.0215901225001</v>
      </c>
      <c r="I85" s="620">
        <v>9.1170566210435483E-2</v>
      </c>
    </row>
    <row r="86" spans="1:9" ht="20.25">
      <c r="A86" s="611" t="s">
        <v>2062</v>
      </c>
      <c r="B86" s="617">
        <v>702766.79997489799</v>
      </c>
      <c r="C86" s="618">
        <v>0.20892041546064086</v>
      </c>
      <c r="D86" s="617">
        <v>2661034.6668439079</v>
      </c>
      <c r="E86" s="618">
        <v>0.79107958453935923</v>
      </c>
      <c r="F86" s="619">
        <v>92277.875636113502</v>
      </c>
      <c r="G86" s="620">
        <v>0.92155501174366217</v>
      </c>
      <c r="H86" s="619">
        <v>7854.9156353654998</v>
      </c>
      <c r="I86" s="620">
        <v>7.8444988256337861E-2</v>
      </c>
    </row>
    <row r="87" spans="1:9" ht="20.25">
      <c r="A87" s="611" t="s">
        <v>2127</v>
      </c>
      <c r="B87" s="617">
        <v>463515.82612621901</v>
      </c>
      <c r="C87" s="618">
        <v>0.1940337394363375</v>
      </c>
      <c r="D87" s="617">
        <v>1925325.5551341702</v>
      </c>
      <c r="E87" s="618">
        <v>0.80596626056366238</v>
      </c>
      <c r="F87" s="619">
        <v>164772.38073494402</v>
      </c>
      <c r="G87" s="620">
        <v>0.96536834547326755</v>
      </c>
      <c r="H87" s="619">
        <v>5911.0495925389996</v>
      </c>
      <c r="I87" s="620">
        <v>3.4631654526732447E-2</v>
      </c>
    </row>
    <row r="88" spans="1:9" ht="20.25">
      <c r="A88" s="611" t="s">
        <v>2167</v>
      </c>
      <c r="B88" s="617">
        <v>1015760.0308743049</v>
      </c>
      <c r="C88" s="618">
        <v>0.19862875950063155</v>
      </c>
      <c r="D88" s="617">
        <v>4098101.7957212301</v>
      </c>
      <c r="E88" s="618">
        <v>0.80137124049936836</v>
      </c>
      <c r="F88" s="619">
        <v>391129.78626668005</v>
      </c>
      <c r="G88" s="620">
        <v>0.97818630467894963</v>
      </c>
      <c r="H88" s="619">
        <v>8722.2505036085004</v>
      </c>
      <c r="I88" s="620">
        <v>2.1813695321050361E-2</v>
      </c>
    </row>
    <row r="89" spans="1:9" ht="20.25">
      <c r="A89" s="611" t="s">
        <v>2244</v>
      </c>
      <c r="B89" s="617">
        <v>964253.60114222707</v>
      </c>
      <c r="C89" s="618">
        <v>0.21668589330785434</v>
      </c>
      <c r="D89" s="617">
        <v>3485752.748704799</v>
      </c>
      <c r="E89" s="618">
        <v>0.78331410669214563</v>
      </c>
      <c r="F89" s="619">
        <v>182506.70859041001</v>
      </c>
      <c r="G89" s="620">
        <v>0.97397028322404255</v>
      </c>
      <c r="H89" s="619">
        <v>4877.5594247035006</v>
      </c>
      <c r="I89" s="620">
        <v>2.6029716775957414E-2</v>
      </c>
    </row>
    <row r="90" spans="1:9" ht="20.25">
      <c r="A90" s="611" t="s">
        <v>2293</v>
      </c>
      <c r="B90" s="617">
        <v>699803.04407837905</v>
      </c>
      <c r="C90" s="618">
        <v>0.25578757565577553</v>
      </c>
      <c r="D90" s="617">
        <v>2036072.7789918331</v>
      </c>
      <c r="E90" s="618">
        <v>0.74421242434422441</v>
      </c>
      <c r="F90" s="619">
        <v>194805.62012871698</v>
      </c>
      <c r="G90" s="620">
        <v>0.96954639196398884</v>
      </c>
      <c r="H90" s="619">
        <v>6118.8758452234997</v>
      </c>
      <c r="I90" s="620">
        <v>3.0453608036011229E-2</v>
      </c>
    </row>
    <row r="91" spans="1:9" ht="20.25">
      <c r="A91" s="611" t="s">
        <v>2353</v>
      </c>
      <c r="B91" s="617">
        <v>595849.75165688596</v>
      </c>
      <c r="C91" s="618">
        <v>0.25707272862028163</v>
      </c>
      <c r="D91" s="617">
        <v>1721975.849116998</v>
      </c>
      <c r="E91" s="618">
        <v>0.74292727137971837</v>
      </c>
      <c r="F91" s="619">
        <v>108174.5443009705</v>
      </c>
      <c r="G91" s="620">
        <v>0.96237747138952179</v>
      </c>
      <c r="H91" s="619">
        <v>4228.9018694635006</v>
      </c>
      <c r="I91" s="620">
        <v>3.7622528610478205E-2</v>
      </c>
    </row>
    <row r="92" spans="1:9" ht="20.25">
      <c r="A92" s="611" t="s">
        <v>2409</v>
      </c>
      <c r="B92" s="617">
        <v>317121.18983078853</v>
      </c>
      <c r="C92" s="618">
        <v>0.23311674878634306</v>
      </c>
      <c r="D92" s="617">
        <v>1043232.3303765371</v>
      </c>
      <c r="E92" s="618">
        <v>0.76688325121365708</v>
      </c>
      <c r="F92" s="619">
        <v>570873.65587776445</v>
      </c>
      <c r="G92" s="620">
        <v>0.99103214666039596</v>
      </c>
      <c r="H92" s="619">
        <v>5165.8376961909998</v>
      </c>
      <c r="I92" s="620">
        <v>8.9678533396040112E-3</v>
      </c>
    </row>
    <row r="93" spans="1:9" ht="20.25">
      <c r="A93" s="611" t="s">
        <v>2459</v>
      </c>
      <c r="B93" s="617">
        <v>686613.43382991396</v>
      </c>
      <c r="C93" s="618">
        <v>0.16641690346120419</v>
      </c>
      <c r="D93" s="617">
        <v>3439250.1025624708</v>
      </c>
      <c r="E93" s="618">
        <v>0.83358309653879581</v>
      </c>
      <c r="F93" s="619">
        <v>551972.95204859343</v>
      </c>
      <c r="G93" s="620">
        <v>0.99210084256917275</v>
      </c>
      <c r="H93" s="619">
        <v>4394.8367531864997</v>
      </c>
      <c r="I93" s="620">
        <v>7.8991574308272389E-3</v>
      </c>
    </row>
    <row r="94" spans="1:9" ht="20.25">
      <c r="A94" s="611" t="s">
        <v>2570</v>
      </c>
      <c r="B94" s="617">
        <v>515274.576968765</v>
      </c>
      <c r="C94" s="618">
        <v>0.16948172228413785</v>
      </c>
      <c r="D94" s="617">
        <v>2525021.2733701989</v>
      </c>
      <c r="E94" s="618">
        <v>0.83051827771586217</v>
      </c>
      <c r="F94" s="619">
        <v>801505.06666415103</v>
      </c>
      <c r="G94" s="620">
        <v>0.99403258984296361</v>
      </c>
      <c r="H94" s="619">
        <v>4811.6224001099999</v>
      </c>
      <c r="I94" s="620">
        <v>5.9674101570363599E-3</v>
      </c>
    </row>
    <row r="95" spans="1:9" ht="20.25">
      <c r="A95" s="611" t="s">
        <v>2637</v>
      </c>
      <c r="B95" s="617">
        <v>431135.65204530803</v>
      </c>
      <c r="C95" s="618">
        <v>0.1928352954676798</v>
      </c>
      <c r="D95" s="617">
        <v>1804635.818108446</v>
      </c>
      <c r="E95" s="618">
        <v>0.80716470453232014</v>
      </c>
      <c r="F95" s="619">
        <v>1316691.914840688</v>
      </c>
      <c r="G95" s="620">
        <v>0.99584701446599933</v>
      </c>
      <c r="H95" s="619">
        <v>5491.0065458209992</v>
      </c>
      <c r="I95" s="620">
        <v>4.1529855340007322E-3</v>
      </c>
    </row>
    <row r="96" spans="1:9" ht="20.25">
      <c r="A96" s="611" t="s">
        <v>2898</v>
      </c>
      <c r="B96" s="617">
        <v>525170.54455864895</v>
      </c>
      <c r="C96" s="618">
        <v>0.41683794502697374</v>
      </c>
      <c r="D96" s="617">
        <v>734720.86126013997</v>
      </c>
      <c r="E96" s="618">
        <v>0.58316205497302631</v>
      </c>
      <c r="F96" s="619">
        <v>3134332.2878897628</v>
      </c>
      <c r="G96" s="620">
        <v>0.99834241438895188</v>
      </c>
      <c r="H96" s="619">
        <v>5204.0502594790005</v>
      </c>
      <c r="I96" s="620">
        <v>1.6575856110481559E-3</v>
      </c>
    </row>
    <row r="97" spans="1:9">
      <c r="A97" s="119" t="s">
        <v>3056</v>
      </c>
      <c r="B97" s="119">
        <v>459410.31095732999</v>
      </c>
      <c r="C97" s="119">
        <v>0.55140100223960264</v>
      </c>
      <c r="D97" s="119">
        <v>373758.85103432799</v>
      </c>
      <c r="E97" s="119">
        <v>0.44859899776039747</v>
      </c>
      <c r="F97" s="119">
        <v>2164326.0321353488</v>
      </c>
      <c r="G97" s="119">
        <v>0.99827789576966408</v>
      </c>
      <c r="H97" s="119">
        <v>3733.6247066685</v>
      </c>
      <c r="I97" s="119">
        <v>1.7221042303360212E-3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F17" sqref="F17"/>
    </sheetView>
  </sheetViews>
  <sheetFormatPr defaultColWidth="9.125" defaultRowHeight="15"/>
  <cols>
    <col min="1" max="1" width="9.25" style="119" customWidth="1"/>
    <col min="2" max="2" width="36.875" style="119" customWidth="1"/>
    <col min="3" max="3" width="13.125" style="119" customWidth="1"/>
    <col min="4" max="4" width="12.25" style="119" customWidth="1"/>
    <col min="5" max="5" width="16.375" style="119" customWidth="1"/>
    <col min="6" max="6" width="17.875" style="119" customWidth="1"/>
    <col min="7" max="16384" width="9.125" style="119"/>
  </cols>
  <sheetData>
    <row r="1" spans="1:5">
      <c r="A1" s="121"/>
      <c r="B1" s="122"/>
      <c r="C1" s="1071" t="s">
        <v>3094</v>
      </c>
      <c r="D1" s="1071" t="s">
        <v>3057</v>
      </c>
      <c r="E1" s="1071" t="s">
        <v>1772</v>
      </c>
    </row>
    <row r="2" spans="1:5" ht="15.75" customHeight="1">
      <c r="A2" s="1258" t="s">
        <v>22</v>
      </c>
      <c r="B2" s="123" t="s">
        <v>208</v>
      </c>
      <c r="C2" s="1066">
        <v>1371675.2441386809</v>
      </c>
      <c r="D2" s="1066">
        <v>916968.61602926697</v>
      </c>
      <c r="E2" s="501">
        <v>-0.33149729139781836</v>
      </c>
    </row>
    <row r="3" spans="1:5" ht="17.25">
      <c r="A3" s="1259"/>
      <c r="B3" s="124" t="s">
        <v>209</v>
      </c>
      <c r="C3" s="1067">
        <v>616663.34243540396</v>
      </c>
      <c r="D3" s="1067">
        <v>548504.31428755599</v>
      </c>
      <c r="E3" s="502">
        <v>-0.11052874957455039</v>
      </c>
    </row>
    <row r="4" spans="1:5" ht="17.25">
      <c r="A4" s="1259"/>
      <c r="B4" s="124" t="s">
        <v>210</v>
      </c>
      <c r="C4" s="1067">
        <v>755011.90170327702</v>
      </c>
      <c r="D4" s="1067">
        <v>368464.30174171098</v>
      </c>
      <c r="E4" s="502">
        <v>-0.51197550540531866</v>
      </c>
    </row>
    <row r="5" spans="1:5" ht="17.25">
      <c r="A5" s="1259"/>
      <c r="B5" s="124" t="s">
        <v>211</v>
      </c>
      <c r="C5" s="1067">
        <v>561103.25217762403</v>
      </c>
      <c r="D5" s="1067">
        <v>510865.13160825701</v>
      </c>
      <c r="E5" s="502">
        <v>-8.9534538205569891E-2</v>
      </c>
    </row>
    <row r="6" spans="1:5" ht="17.25">
      <c r="A6" s="1259"/>
      <c r="B6" s="124" t="s">
        <v>212</v>
      </c>
      <c r="C6" s="1067">
        <v>810571.99196105695</v>
      </c>
      <c r="D6" s="1067">
        <v>406103.48442101001</v>
      </c>
      <c r="E6" s="502">
        <v>-0.49899146720021281</v>
      </c>
    </row>
    <row r="7" spans="1:5" ht="16.5">
      <c r="A7" s="1259"/>
      <c r="B7" s="123" t="s">
        <v>213</v>
      </c>
      <c r="C7" s="1066">
        <v>157465</v>
      </c>
      <c r="D7" s="1066">
        <v>107387</v>
      </c>
      <c r="E7" s="501">
        <v>-0.31802622805067793</v>
      </c>
    </row>
    <row r="8" spans="1:5" ht="17.25">
      <c r="A8" s="1259"/>
      <c r="B8" s="124" t="s">
        <v>214</v>
      </c>
      <c r="C8" s="1067">
        <v>87536</v>
      </c>
      <c r="D8" s="1067">
        <v>68464</v>
      </c>
      <c r="E8" s="502">
        <v>-0.21787607384390417</v>
      </c>
    </row>
    <row r="9" spans="1:5" ht="17.25">
      <c r="A9" s="1259"/>
      <c r="B9" s="124" t="s">
        <v>215</v>
      </c>
      <c r="C9" s="1067">
        <v>69929</v>
      </c>
      <c r="D9" s="1067">
        <v>38923</v>
      </c>
      <c r="E9" s="502">
        <v>-0.4433925839065338</v>
      </c>
    </row>
    <row r="10" spans="1:5" ht="17.25">
      <c r="A10" s="1259"/>
      <c r="B10" s="124" t="s">
        <v>216</v>
      </c>
      <c r="C10" s="1067">
        <v>79969</v>
      </c>
      <c r="D10" s="1067">
        <v>64062</v>
      </c>
      <c r="E10" s="502">
        <v>-0.19891457939951729</v>
      </c>
    </row>
    <row r="11" spans="1:5" ht="17.25">
      <c r="A11" s="1260"/>
      <c r="B11" s="125" t="s">
        <v>217</v>
      </c>
      <c r="C11" s="1067">
        <v>77496</v>
      </c>
      <c r="D11" s="1067">
        <v>43325</v>
      </c>
      <c r="E11" s="503">
        <v>-0.44093888716836993</v>
      </c>
    </row>
    <row r="12" spans="1:5">
      <c r="A12" s="121"/>
      <c r="B12" s="122"/>
      <c r="C12" s="1071" t="s">
        <v>3094</v>
      </c>
      <c r="D12" s="1071" t="s">
        <v>3057</v>
      </c>
      <c r="E12" s="1071" t="s">
        <v>1772</v>
      </c>
    </row>
    <row r="13" spans="1:5" ht="16.5" customHeight="1">
      <c r="A13" s="1261" t="s">
        <v>18</v>
      </c>
      <c r="B13" s="126" t="s">
        <v>218</v>
      </c>
      <c r="C13" s="1066">
        <v>3437056.6517705489</v>
      </c>
      <c r="D13" s="1066">
        <v>2312019.2110449923</v>
      </c>
      <c r="E13" s="501">
        <v>-0.32732583565243545</v>
      </c>
    </row>
    <row r="14" spans="1:5" ht="17.25">
      <c r="A14" s="1262"/>
      <c r="B14" s="127" t="s">
        <v>219</v>
      </c>
      <c r="C14" s="1067">
        <v>3230766.8362799301</v>
      </c>
      <c r="D14" s="1067">
        <v>2214842.1306684101</v>
      </c>
      <c r="E14" s="502">
        <v>-0.31445311812761689</v>
      </c>
    </row>
    <row r="15" spans="1:5" ht="17.25">
      <c r="A15" s="1262"/>
      <c r="B15" s="127" t="s">
        <v>220</v>
      </c>
      <c r="C15" s="1067">
        <v>206289.81549061899</v>
      </c>
      <c r="D15" s="1067">
        <v>97177.080376582002</v>
      </c>
      <c r="E15" s="502">
        <v>-0.5289293359176952</v>
      </c>
    </row>
    <row r="16" spans="1:5" ht="17.25">
      <c r="A16" s="1262"/>
      <c r="B16" s="127" t="s">
        <v>221</v>
      </c>
      <c r="C16" s="1067">
        <v>3205428.9499662002</v>
      </c>
      <c r="D16" s="1067">
        <v>2201096.4075257499</v>
      </c>
      <c r="E16" s="502">
        <v>-0.3133223534563262</v>
      </c>
    </row>
    <row r="17" spans="1:5" ht="17.25">
      <c r="A17" s="1262"/>
      <c r="B17" s="127" t="s">
        <v>222</v>
      </c>
      <c r="C17" s="1067">
        <v>231627.70180435601</v>
      </c>
      <c r="D17" s="1067">
        <v>110922.803519241</v>
      </c>
      <c r="E17" s="502">
        <v>-0.52111598632130884</v>
      </c>
    </row>
    <row r="18" spans="1:5" ht="16.5">
      <c r="A18" s="1262"/>
      <c r="B18" s="126" t="s">
        <v>223</v>
      </c>
      <c r="C18" s="1066">
        <v>39794</v>
      </c>
      <c r="D18" s="1066">
        <v>15270</v>
      </c>
      <c r="E18" s="501">
        <v>-0.61627381012212901</v>
      </c>
    </row>
    <row r="19" spans="1:5" ht="17.25">
      <c r="A19" s="1262"/>
      <c r="B19" s="127" t="s">
        <v>224</v>
      </c>
      <c r="C19" s="1067">
        <v>25256</v>
      </c>
      <c r="D19" s="1067">
        <v>7758</v>
      </c>
      <c r="E19" s="502">
        <v>-0.69282546721571114</v>
      </c>
    </row>
    <row r="20" spans="1:5" ht="17.25">
      <c r="A20" s="1262"/>
      <c r="B20" s="127" t="s">
        <v>225</v>
      </c>
      <c r="C20" s="1067">
        <v>14538</v>
      </c>
      <c r="D20" s="1067">
        <v>7512</v>
      </c>
      <c r="E20" s="502">
        <v>-0.48328518365662398</v>
      </c>
    </row>
    <row r="21" spans="1:5" ht="17.25">
      <c r="A21" s="1262"/>
      <c r="B21" s="127" t="s">
        <v>226</v>
      </c>
      <c r="C21" s="1067">
        <v>23235</v>
      </c>
      <c r="D21" s="1067">
        <v>6337</v>
      </c>
      <c r="E21" s="502">
        <v>-0.72726490208736827</v>
      </c>
    </row>
    <row r="22" spans="1:5" ht="18" thickBot="1">
      <c r="A22" s="1263"/>
      <c r="B22" s="128" t="s">
        <v>227</v>
      </c>
      <c r="C22" s="1068">
        <v>16558</v>
      </c>
      <c r="D22" s="1068">
        <v>8933</v>
      </c>
      <c r="E22" s="503">
        <v>-0.46050247614446194</v>
      </c>
    </row>
    <row r="23" spans="1:5">
      <c r="A23" s="121"/>
      <c r="B23" s="122"/>
      <c r="C23" s="1071" t="s">
        <v>3094</v>
      </c>
      <c r="D23" s="1071" t="s">
        <v>3057</v>
      </c>
      <c r="E23" s="1071" t="s">
        <v>1772</v>
      </c>
    </row>
    <row r="24" spans="1:5" ht="16.5">
      <c r="A24" s="1261" t="s">
        <v>168</v>
      </c>
      <c r="B24" s="126" t="s">
        <v>2221</v>
      </c>
      <c r="C24" s="1066">
        <v>3108.0848304829997</v>
      </c>
      <c r="D24" s="1066">
        <v>1267.3976631769999</v>
      </c>
      <c r="E24" s="501">
        <v>-0.59222552397965122</v>
      </c>
    </row>
    <row r="25" spans="1:5" ht="17.25">
      <c r="A25" s="1262"/>
      <c r="B25" s="127" t="s">
        <v>2222</v>
      </c>
      <c r="C25" s="1067">
        <v>1526.362756496</v>
      </c>
      <c r="D25" s="1067">
        <v>386.31926101699997</v>
      </c>
      <c r="E25" s="502">
        <v>-0.74690206546715332</v>
      </c>
    </row>
    <row r="26" spans="1:5" ht="17.25">
      <c r="A26" s="1262"/>
      <c r="B26" s="127" t="s">
        <v>2223</v>
      </c>
      <c r="C26" s="1067">
        <v>1581.7220739869999</v>
      </c>
      <c r="D26" s="1067">
        <v>881.07840216</v>
      </c>
      <c r="E26" s="502">
        <v>-0.44296256804516121</v>
      </c>
    </row>
    <row r="27" spans="1:5" ht="17.25">
      <c r="A27" s="1262"/>
      <c r="B27" s="127" t="s">
        <v>2224</v>
      </c>
      <c r="C27" s="1067">
        <v>1050.8808625060001</v>
      </c>
      <c r="D27" s="1067">
        <v>144.78196536300001</v>
      </c>
      <c r="E27" s="502">
        <v>-0.86222799317351417</v>
      </c>
    </row>
    <row r="28" spans="1:5" ht="17.25">
      <c r="A28" s="1262"/>
      <c r="B28" s="127" t="s">
        <v>2225</v>
      </c>
      <c r="C28" s="1067">
        <v>2057.203967977</v>
      </c>
      <c r="D28" s="1067">
        <v>1122.615697814</v>
      </c>
      <c r="E28" s="502">
        <v>-0.45430024669943125</v>
      </c>
    </row>
    <row r="29" spans="1:5" ht="16.5">
      <c r="A29" s="1262"/>
      <c r="B29" s="126" t="s">
        <v>2226</v>
      </c>
      <c r="C29" s="1066">
        <v>180</v>
      </c>
      <c r="D29" s="1066">
        <v>70</v>
      </c>
      <c r="E29" s="501">
        <v>-0.61111111111111116</v>
      </c>
    </row>
    <row r="30" spans="1:5" ht="17.25">
      <c r="A30" s="1262"/>
      <c r="B30" s="127" t="s">
        <v>2227</v>
      </c>
      <c r="C30" s="1067">
        <v>111</v>
      </c>
      <c r="D30" s="1067">
        <v>30</v>
      </c>
      <c r="E30" s="502">
        <v>-0.72972972972972971</v>
      </c>
    </row>
    <row r="31" spans="1:5" ht="17.25">
      <c r="A31" s="1262"/>
      <c r="B31" s="127" t="s">
        <v>2228</v>
      </c>
      <c r="C31" s="1067">
        <v>69</v>
      </c>
      <c r="D31" s="1067">
        <v>40</v>
      </c>
      <c r="E31" s="502">
        <v>-0.42028985507246375</v>
      </c>
    </row>
    <row r="32" spans="1:5" ht="17.25">
      <c r="A32" s="1262"/>
      <c r="B32" s="127" t="s">
        <v>2229</v>
      </c>
      <c r="C32" s="1067">
        <v>73</v>
      </c>
      <c r="D32" s="1067">
        <v>16</v>
      </c>
      <c r="E32" s="502">
        <v>-0.78082191780821919</v>
      </c>
    </row>
    <row r="33" spans="1:5" ht="18" thickBot="1">
      <c r="A33" s="1263"/>
      <c r="B33" s="128" t="s">
        <v>2230</v>
      </c>
      <c r="C33" s="1067">
        <v>107</v>
      </c>
      <c r="D33" s="1067">
        <v>55</v>
      </c>
      <c r="E33" s="503">
        <v>-0.48598130841121501</v>
      </c>
    </row>
    <row r="34" spans="1:5">
      <c r="A34" s="121"/>
      <c r="B34" s="122"/>
      <c r="C34" s="1071" t="s">
        <v>3094</v>
      </c>
      <c r="D34" s="1071" t="s">
        <v>3057</v>
      </c>
      <c r="E34" s="1071" t="s">
        <v>1772</v>
      </c>
    </row>
    <row r="35" spans="1:5" ht="16.5">
      <c r="A35" s="1261" t="s">
        <v>169</v>
      </c>
      <c r="B35" s="126" t="s">
        <v>2231</v>
      </c>
      <c r="C35" s="1066">
        <v>0.6321</v>
      </c>
      <c r="D35" s="1066">
        <v>0</v>
      </c>
      <c r="E35" s="501">
        <v>-1</v>
      </c>
    </row>
    <row r="36" spans="1:5" ht="17.25">
      <c r="A36" s="1262"/>
      <c r="B36" s="127" t="s">
        <v>2232</v>
      </c>
      <c r="C36" s="1067">
        <v>0.6321</v>
      </c>
      <c r="D36" s="1067">
        <v>0</v>
      </c>
      <c r="E36" s="502">
        <v>-1</v>
      </c>
    </row>
    <row r="37" spans="1:5" ht="17.25">
      <c r="A37" s="1262"/>
      <c r="B37" s="127" t="s">
        <v>2233</v>
      </c>
      <c r="C37" s="1067">
        <v>0</v>
      </c>
      <c r="D37" s="1067">
        <v>0</v>
      </c>
      <c r="E37" s="502" t="s">
        <v>332</v>
      </c>
    </row>
    <row r="38" spans="1:5" ht="17.25">
      <c r="A38" s="1262"/>
      <c r="B38" s="127" t="s">
        <v>2234</v>
      </c>
      <c r="C38" s="1067">
        <v>0.6321</v>
      </c>
      <c r="D38" s="1067">
        <v>0</v>
      </c>
      <c r="E38" s="502">
        <v>-1</v>
      </c>
    </row>
    <row r="39" spans="1:5" ht="17.25">
      <c r="A39" s="1262"/>
      <c r="B39" s="127" t="s">
        <v>2235</v>
      </c>
      <c r="C39" s="1067">
        <v>0</v>
      </c>
      <c r="D39" s="1067">
        <v>0</v>
      </c>
      <c r="E39" s="502" t="s">
        <v>332</v>
      </c>
    </row>
    <row r="40" spans="1:5" ht="16.5">
      <c r="A40" s="1262"/>
      <c r="B40" s="126" t="s">
        <v>2236</v>
      </c>
      <c r="C40" s="1066">
        <v>0</v>
      </c>
      <c r="D40" s="1066">
        <v>0</v>
      </c>
      <c r="E40" s="501" t="s">
        <v>332</v>
      </c>
    </row>
    <row r="41" spans="1:5" ht="17.25">
      <c r="A41" s="1262"/>
      <c r="B41" s="127" t="s">
        <v>2237</v>
      </c>
      <c r="C41" s="1067">
        <v>0</v>
      </c>
      <c r="D41" s="1067">
        <v>0</v>
      </c>
      <c r="E41" s="502" t="s">
        <v>332</v>
      </c>
    </row>
    <row r="42" spans="1:5" ht="17.25">
      <c r="A42" s="1262"/>
      <c r="B42" s="127" t="s">
        <v>2238</v>
      </c>
      <c r="C42" s="1067">
        <v>0</v>
      </c>
      <c r="D42" s="1067">
        <v>0</v>
      </c>
      <c r="E42" s="502" t="s">
        <v>332</v>
      </c>
    </row>
    <row r="43" spans="1:5" ht="17.25">
      <c r="A43" s="1262"/>
      <c r="B43" s="127" t="s">
        <v>2239</v>
      </c>
      <c r="C43" s="1067">
        <v>0</v>
      </c>
      <c r="D43" s="1067">
        <v>0</v>
      </c>
      <c r="E43" s="502" t="s">
        <v>332</v>
      </c>
    </row>
    <row r="44" spans="1:5" ht="18" thickBot="1">
      <c r="A44" s="1263"/>
      <c r="B44" s="128" t="s">
        <v>2240</v>
      </c>
      <c r="C44" s="1068">
        <v>0</v>
      </c>
      <c r="D44" s="1068">
        <v>0</v>
      </c>
      <c r="E44" s="503" t="s">
        <v>332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N12" sqref="N12"/>
    </sheetView>
  </sheetViews>
  <sheetFormatPr defaultColWidth="9.125" defaultRowHeight="15"/>
  <cols>
    <col min="1" max="1" width="5.625" style="119" customWidth="1"/>
    <col min="2" max="2" width="16.75" style="119" customWidth="1"/>
    <col min="3" max="3" width="13.25" style="119" customWidth="1"/>
    <col min="4" max="4" width="12.375" style="119" customWidth="1"/>
    <col min="5" max="5" width="11.75" style="119" customWidth="1"/>
    <col min="6" max="6" width="11.875" style="119" customWidth="1"/>
    <col min="7" max="7" width="13.75" style="119" customWidth="1"/>
    <col min="8" max="8" width="15.875" style="119" customWidth="1"/>
    <col min="9" max="9" width="16.75" style="119" customWidth="1"/>
    <col min="10" max="10" width="13.625" style="119" customWidth="1"/>
    <col min="11" max="11" width="14.625" style="119" bestFit="1" customWidth="1"/>
    <col min="12" max="13" width="12.625" style="119" bestFit="1" customWidth="1"/>
    <col min="14" max="14" width="15.25" style="119" bestFit="1" customWidth="1"/>
    <col min="15" max="15" width="11.75" style="119" bestFit="1" customWidth="1"/>
    <col min="16" max="16384" width="9.125" style="119"/>
  </cols>
  <sheetData>
    <row r="1" spans="1:8" ht="24" customHeight="1">
      <c r="A1" s="1275" t="s">
        <v>228</v>
      </c>
      <c r="B1" s="1276"/>
      <c r="C1" s="1276"/>
      <c r="D1" s="1276"/>
      <c r="E1" s="1277"/>
      <c r="F1" s="1264" t="s">
        <v>229</v>
      </c>
      <c r="G1" s="1265"/>
      <c r="H1" s="1266"/>
    </row>
    <row r="2" spans="1:8" ht="24" customHeight="1">
      <c r="A2" s="1267" t="s">
        <v>52</v>
      </c>
      <c r="B2" s="1268"/>
      <c r="C2" s="1269" t="s">
        <v>3052</v>
      </c>
      <c r="D2" s="1269" t="s">
        <v>2895</v>
      </c>
      <c r="E2" s="1269" t="s">
        <v>2489</v>
      </c>
      <c r="F2" s="1271" t="s">
        <v>230</v>
      </c>
      <c r="G2" s="1271" t="s">
        <v>231</v>
      </c>
      <c r="H2" s="1271" t="s">
        <v>3096</v>
      </c>
    </row>
    <row r="3" spans="1:8" ht="24" customHeight="1">
      <c r="A3" s="1273" t="s">
        <v>53</v>
      </c>
      <c r="B3" s="1274"/>
      <c r="C3" s="1270"/>
      <c r="D3" s="1270"/>
      <c r="E3" s="1270"/>
      <c r="F3" s="1272"/>
      <c r="G3" s="1272"/>
      <c r="H3" s="1272"/>
    </row>
    <row r="4" spans="1:8" ht="24" customHeight="1">
      <c r="A4" s="129">
        <v>1</v>
      </c>
      <c r="B4" s="130" t="s">
        <v>54</v>
      </c>
      <c r="C4" s="131">
        <v>60793632.202</v>
      </c>
      <c r="D4" s="131">
        <v>85803022.597000003</v>
      </c>
      <c r="E4" s="132">
        <v>48231613.519500002</v>
      </c>
      <c r="F4" s="133">
        <v>-0.29147446835834923</v>
      </c>
      <c r="G4" s="151">
        <v>0.26045196844640461</v>
      </c>
      <c r="H4" s="134">
        <v>0.82926405793788738</v>
      </c>
    </row>
    <row r="5" spans="1:8" ht="24" customHeight="1">
      <c r="A5" s="129">
        <v>2</v>
      </c>
      <c r="B5" s="136" t="s">
        <v>2063</v>
      </c>
      <c r="C5" s="131">
        <v>410665.95649999997</v>
      </c>
      <c r="D5" s="131">
        <v>1913397.0430000001</v>
      </c>
      <c r="E5" s="131">
        <v>83775.960500000001</v>
      </c>
      <c r="F5" s="137">
        <v>-0.78537337140642793</v>
      </c>
      <c r="G5" s="151">
        <v>3.9019546185925256</v>
      </c>
      <c r="H5" s="134">
        <v>5.6017465186580908E-3</v>
      </c>
    </row>
    <row r="6" spans="1:8" ht="24" customHeight="1">
      <c r="A6" s="129">
        <v>3</v>
      </c>
      <c r="B6" s="136" t="s">
        <v>57</v>
      </c>
      <c r="C6" s="131">
        <v>214008.46650000001</v>
      </c>
      <c r="D6" s="131">
        <v>279390.55900000001</v>
      </c>
      <c r="E6" s="131">
        <v>593534.69200000004</v>
      </c>
      <c r="F6" s="137">
        <v>-0.23401682839254423</v>
      </c>
      <c r="G6" s="151">
        <v>-0.63943393809236682</v>
      </c>
      <c r="H6" s="134">
        <v>2.9192124723387723E-3</v>
      </c>
    </row>
    <row r="7" spans="1:8" ht="24" customHeight="1">
      <c r="A7" s="129">
        <v>4</v>
      </c>
      <c r="B7" s="136" t="s">
        <v>56</v>
      </c>
      <c r="C7" s="131">
        <v>72416.493499999997</v>
      </c>
      <c r="D7" s="131">
        <v>77142.407500000001</v>
      </c>
      <c r="E7" s="131">
        <v>330424.32199999999</v>
      </c>
      <c r="F7" s="137">
        <v>-6.1262205227390676E-2</v>
      </c>
      <c r="G7" s="151">
        <v>-0.7808378842644641</v>
      </c>
      <c r="H7" s="134">
        <v>9.8780732596969291E-4</v>
      </c>
    </row>
    <row r="8" spans="1:8" ht="24" customHeight="1">
      <c r="A8" s="129">
        <v>5</v>
      </c>
      <c r="B8" s="136" t="s">
        <v>55</v>
      </c>
      <c r="C8" s="131">
        <v>52553.391000000003</v>
      </c>
      <c r="D8" s="131">
        <v>101087.05</v>
      </c>
      <c r="E8" s="131">
        <v>168856.63800000001</v>
      </c>
      <c r="F8" s="133">
        <v>-0.48011747300964858</v>
      </c>
      <c r="G8" s="151">
        <v>-0.68876917352813805</v>
      </c>
      <c r="H8" s="134">
        <v>7.1686189326951788E-4</v>
      </c>
    </row>
    <row r="9" spans="1:8" ht="24" customHeight="1">
      <c r="A9" s="139"/>
      <c r="B9" s="130" t="s">
        <v>232</v>
      </c>
      <c r="C9" s="140">
        <v>61543276.509500004</v>
      </c>
      <c r="D9" s="140">
        <v>88174039.656499997</v>
      </c>
      <c r="E9" s="140">
        <v>49408205.131999999</v>
      </c>
      <c r="F9" s="141">
        <v>-0.30202498661449084</v>
      </c>
      <c r="G9" s="153">
        <v>0.24560842364298985</v>
      </c>
      <c r="H9" s="142">
        <v>0.83948968614812347</v>
      </c>
    </row>
    <row r="10" spans="1:8" ht="24" customHeight="1">
      <c r="A10" s="144"/>
      <c r="B10" s="130" t="s">
        <v>58</v>
      </c>
      <c r="C10" s="140">
        <v>95390.739999944344</v>
      </c>
      <c r="D10" s="140">
        <v>514959.95250001922</v>
      </c>
      <c r="E10" s="140">
        <v>1789209.4920000061</v>
      </c>
      <c r="F10" s="141">
        <v>-0.81476085754466354</v>
      </c>
      <c r="G10" s="153">
        <v>-0.94668553882233486</v>
      </c>
      <c r="H10" s="142">
        <v>1.3011907543081364E-3</v>
      </c>
    </row>
    <row r="11" spans="1:8" ht="24" customHeight="1">
      <c r="A11" s="145"/>
      <c r="B11" s="526" t="s">
        <v>46</v>
      </c>
      <c r="C11" s="529">
        <v>11671675.361</v>
      </c>
      <c r="D11" s="529">
        <v>19308381.703499999</v>
      </c>
      <c r="E11" s="530">
        <v>15420488.298</v>
      </c>
      <c r="F11" s="531">
        <v>-0.39551250124269632</v>
      </c>
      <c r="G11" s="156">
        <v>-0.24310598111774528</v>
      </c>
      <c r="H11" s="532">
        <v>0.15920912309756838</v>
      </c>
    </row>
    <row r="12" spans="1:8" ht="24" customHeight="1">
      <c r="A12" s="146"/>
      <c r="B12" s="526" t="s">
        <v>48</v>
      </c>
      <c r="C12" s="527">
        <v>73310342.610499948</v>
      </c>
      <c r="D12" s="527">
        <v>107997381.31250001</v>
      </c>
      <c r="E12" s="528">
        <v>66617902.922000006</v>
      </c>
      <c r="F12" s="147">
        <v>-0.32118407206217381</v>
      </c>
      <c r="G12" s="1044">
        <v>0.10046007747100405</v>
      </c>
      <c r="H12" s="148">
        <v>1</v>
      </c>
    </row>
    <row r="14" spans="1:8" ht="24" customHeight="1">
      <c r="A14" s="1275" t="s">
        <v>228</v>
      </c>
      <c r="B14" s="1276"/>
      <c r="C14" s="1276"/>
      <c r="D14" s="1276"/>
      <c r="E14" s="1277"/>
      <c r="F14" s="1264" t="s">
        <v>229</v>
      </c>
      <c r="G14" s="1265"/>
      <c r="H14" s="1266"/>
    </row>
    <row r="15" spans="1:8" ht="24" customHeight="1">
      <c r="A15" s="1267" t="s">
        <v>52</v>
      </c>
      <c r="B15" s="1268"/>
      <c r="C15" s="1269" t="s">
        <v>3052</v>
      </c>
      <c r="D15" s="1269" t="s">
        <v>2895</v>
      </c>
      <c r="E15" s="1269" t="s">
        <v>2489</v>
      </c>
      <c r="F15" s="1271" t="s">
        <v>230</v>
      </c>
      <c r="G15" s="1271" t="s">
        <v>231</v>
      </c>
      <c r="H15" s="1271" t="s">
        <v>3096</v>
      </c>
    </row>
    <row r="16" spans="1:8" ht="24" customHeight="1">
      <c r="A16" s="1273" t="s">
        <v>59</v>
      </c>
      <c r="B16" s="1274"/>
      <c r="C16" s="1270"/>
      <c r="D16" s="1270"/>
      <c r="E16" s="1270"/>
      <c r="F16" s="1272"/>
      <c r="G16" s="1272"/>
      <c r="H16" s="1272"/>
    </row>
    <row r="17" spans="1:8" ht="24" customHeight="1">
      <c r="A17" s="149">
        <v>1</v>
      </c>
      <c r="B17" s="136" t="s">
        <v>54</v>
      </c>
      <c r="C17" s="131">
        <v>3550360.44</v>
      </c>
      <c r="D17" s="131">
        <v>7294695.2915000003</v>
      </c>
      <c r="E17" s="131">
        <v>10706637.071</v>
      </c>
      <c r="F17" s="151">
        <v>-0.51329558012697429</v>
      </c>
      <c r="G17" s="151">
        <v>-0.66839630254989157</v>
      </c>
      <c r="H17" s="134">
        <v>7.1947271538388938E-2</v>
      </c>
    </row>
    <row r="18" spans="1:8" ht="24" customHeight="1">
      <c r="A18" s="149">
        <v>2</v>
      </c>
      <c r="B18" s="136" t="s">
        <v>55</v>
      </c>
      <c r="C18" s="131">
        <v>333337.32650000002</v>
      </c>
      <c r="D18" s="131">
        <v>690313.902</v>
      </c>
      <c r="E18" s="131">
        <v>1171259.753</v>
      </c>
      <c r="F18" s="151">
        <v>-0.5171221012147601</v>
      </c>
      <c r="G18" s="134">
        <v>-0.71540273142126831</v>
      </c>
      <c r="H18" s="134">
        <v>6.7550074278024891E-3</v>
      </c>
    </row>
    <row r="19" spans="1:8" ht="24" customHeight="1">
      <c r="A19" s="149">
        <v>3</v>
      </c>
      <c r="B19" s="136" t="s">
        <v>2245</v>
      </c>
      <c r="C19" s="131">
        <v>308146.49699999997</v>
      </c>
      <c r="D19" s="131">
        <v>471075.95049999998</v>
      </c>
      <c r="E19" s="131">
        <v>541940.1875</v>
      </c>
      <c r="F19" s="151">
        <v>-0.34586663430189268</v>
      </c>
      <c r="G19" s="134">
        <v>-0.43140127986910004</v>
      </c>
      <c r="H19" s="134">
        <v>6.244520822021764E-3</v>
      </c>
    </row>
    <row r="20" spans="1:8" ht="24" customHeight="1">
      <c r="A20" s="149">
        <v>4</v>
      </c>
      <c r="B20" s="130" t="s">
        <v>56</v>
      </c>
      <c r="C20" s="131">
        <v>271014.728</v>
      </c>
      <c r="D20" s="131">
        <v>465877.4975</v>
      </c>
      <c r="E20" s="131">
        <v>739683.13500000001</v>
      </c>
      <c r="F20" s="151">
        <v>-0.41827040487183009</v>
      </c>
      <c r="G20" s="134">
        <v>-0.63360699308089541</v>
      </c>
      <c r="H20" s="134">
        <v>5.4920537099941939E-3</v>
      </c>
    </row>
    <row r="21" spans="1:8" ht="24" customHeight="1">
      <c r="A21" s="149">
        <v>5</v>
      </c>
      <c r="B21" s="130" t="s">
        <v>2461</v>
      </c>
      <c r="C21" s="131">
        <v>152036.26199999999</v>
      </c>
      <c r="D21" s="131">
        <v>348297.902</v>
      </c>
      <c r="E21" s="131">
        <v>509014.47249999997</v>
      </c>
      <c r="F21" s="151">
        <v>-0.56348786160647046</v>
      </c>
      <c r="G21" s="151">
        <v>-0.70131249657149974</v>
      </c>
      <c r="H21" s="134">
        <v>3.0809813287001483E-3</v>
      </c>
    </row>
    <row r="22" spans="1:8" ht="24" customHeight="1">
      <c r="A22" s="152"/>
      <c r="B22" s="136" t="s">
        <v>232</v>
      </c>
      <c r="C22" s="140">
        <v>4614895.2534999996</v>
      </c>
      <c r="D22" s="140">
        <v>9270260.5435000006</v>
      </c>
      <c r="E22" s="140">
        <v>13668534.619000001</v>
      </c>
      <c r="F22" s="153">
        <v>-0.50218278851549525</v>
      </c>
      <c r="G22" s="153">
        <v>-0.66237088450688442</v>
      </c>
      <c r="H22" s="153">
        <v>9.3519834826907525E-2</v>
      </c>
    </row>
    <row r="23" spans="1:8" ht="24" customHeight="1">
      <c r="A23" s="154"/>
      <c r="B23" s="136" t="s">
        <v>58</v>
      </c>
      <c r="C23" s="131">
        <v>1253513.6034999788</v>
      </c>
      <c r="D23" s="131">
        <v>1937773.4979999512</v>
      </c>
      <c r="E23" s="131">
        <v>3399744.7725000232</v>
      </c>
      <c r="F23" s="150">
        <v>-0.35311655113779949</v>
      </c>
      <c r="G23" s="151">
        <v>-0.63129185060024384</v>
      </c>
      <c r="H23" s="134">
        <v>2.5402176802104458E-2</v>
      </c>
    </row>
    <row r="24" spans="1:8" ht="24" customHeight="1">
      <c r="A24" s="155"/>
      <c r="B24" s="136" t="s">
        <v>46</v>
      </c>
      <c r="C24" s="131">
        <v>43478291.359499998</v>
      </c>
      <c r="D24" s="131">
        <v>78052704.872999996</v>
      </c>
      <c r="E24" s="131">
        <v>105051481.8915</v>
      </c>
      <c r="F24" s="156">
        <v>-0.44296240046717439</v>
      </c>
      <c r="G24" s="151">
        <v>-0.58612395963718478</v>
      </c>
      <c r="H24" s="134">
        <v>0.88107798837098805</v>
      </c>
    </row>
    <row r="25" spans="1:8" ht="24" customHeight="1">
      <c r="A25" s="157"/>
      <c r="B25" s="158" t="s">
        <v>48</v>
      </c>
      <c r="C25" s="159">
        <v>49346700.216499977</v>
      </c>
      <c r="D25" s="159">
        <v>89260738.914499953</v>
      </c>
      <c r="E25" s="159">
        <v>122119761.28300002</v>
      </c>
      <c r="F25" s="160">
        <v>-0.44716231551961916</v>
      </c>
      <c r="G25" s="160">
        <v>-0.59591552015775684</v>
      </c>
      <c r="H25" s="160">
        <v>1</v>
      </c>
    </row>
    <row r="27" spans="1:8" ht="18.75">
      <c r="A27" s="1278"/>
      <c r="B27" s="1279"/>
      <c r="C27" s="135" t="s">
        <v>2897</v>
      </c>
      <c r="D27" s="135" t="s">
        <v>3054</v>
      </c>
    </row>
    <row r="28" spans="1:8" ht="17.25" customHeight="1">
      <c r="A28" s="1280" t="s">
        <v>47</v>
      </c>
      <c r="B28" s="1281"/>
      <c r="C28" s="138">
        <v>99897033650.499969</v>
      </c>
      <c r="D28" s="138">
        <v>67507076106.499939</v>
      </c>
    </row>
    <row r="29" spans="1:8" ht="17.25" customHeight="1">
      <c r="A29" s="1280" t="s">
        <v>46</v>
      </c>
      <c r="B29" s="1281"/>
      <c r="C29" s="138">
        <v>97361086576.5</v>
      </c>
      <c r="D29" s="138">
        <v>55149966720.5</v>
      </c>
    </row>
    <row r="30" spans="1:8" ht="16.5">
      <c r="A30" s="1280" t="s">
        <v>48</v>
      </c>
      <c r="B30" s="1281"/>
      <c r="C30" s="143">
        <v>197258120226.99997</v>
      </c>
      <c r="D30" s="143">
        <v>122657042826.99994</v>
      </c>
    </row>
  </sheetData>
  <mergeCells count="24">
    <mergeCell ref="A27:B27"/>
    <mergeCell ref="A28:B28"/>
    <mergeCell ref="A29:B29"/>
    <mergeCell ref="A30:B30"/>
    <mergeCell ref="A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M21"/>
  <sheetViews>
    <sheetView rightToLeft="1" zoomScaleNormal="100" workbookViewId="0">
      <selection activeCell="K23" sqref="K23"/>
    </sheetView>
  </sheetViews>
  <sheetFormatPr defaultRowHeight="14.25"/>
  <cols>
    <col min="1" max="1" width="14.25" bestFit="1" customWidth="1"/>
    <col min="2" max="7" width="12.875" customWidth="1"/>
    <col min="8" max="10" width="13.875" customWidth="1"/>
    <col min="11" max="15" width="12.875" bestFit="1" customWidth="1"/>
    <col min="16" max="16" width="13.875" bestFit="1" customWidth="1"/>
    <col min="17" max="17" width="13.875" customWidth="1"/>
    <col min="18" max="18" width="14.25" customWidth="1"/>
    <col min="19" max="19" width="12.875" bestFit="1" customWidth="1"/>
    <col min="20" max="21" width="13.875" bestFit="1" customWidth="1"/>
    <col min="22" max="22" width="14.875" customWidth="1"/>
    <col min="23" max="23" width="13.875" customWidth="1"/>
    <col min="24" max="26" width="16.125" customWidth="1"/>
    <col min="27" max="32" width="13.625" bestFit="1" customWidth="1"/>
    <col min="33" max="39" width="13.375" customWidth="1"/>
  </cols>
  <sheetData>
    <row r="1" spans="1:39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199</v>
      </c>
      <c r="H1" s="3" t="s">
        <v>7</v>
      </c>
      <c r="I1" s="3" t="s">
        <v>8</v>
      </c>
      <c r="J1" s="3" t="s">
        <v>9</v>
      </c>
      <c r="K1" s="3" t="s">
        <v>197</v>
      </c>
      <c r="L1" s="3" t="s">
        <v>11</v>
      </c>
      <c r="M1" s="4" t="s">
        <v>12</v>
      </c>
      <c r="N1" s="3" t="s">
        <v>49</v>
      </c>
      <c r="O1" s="3" t="s">
        <v>198</v>
      </c>
      <c r="P1" s="3" t="s">
        <v>1407</v>
      </c>
      <c r="Q1" s="3" t="s">
        <v>1436</v>
      </c>
      <c r="R1" s="3" t="s">
        <v>1480</v>
      </c>
      <c r="S1" s="3" t="s">
        <v>1536</v>
      </c>
      <c r="T1" s="3" t="s">
        <v>1566</v>
      </c>
      <c r="U1" s="3" t="s">
        <v>1343</v>
      </c>
      <c r="V1" s="3" t="s">
        <v>1642</v>
      </c>
      <c r="W1" s="3" t="s">
        <v>1750</v>
      </c>
      <c r="X1" s="3" t="s">
        <v>1345</v>
      </c>
      <c r="Y1" s="3" t="s">
        <v>1841</v>
      </c>
      <c r="Z1" s="3" t="s">
        <v>1864</v>
      </c>
      <c r="AA1" s="3" t="s">
        <v>1951</v>
      </c>
      <c r="AB1" s="3" t="s">
        <v>2059</v>
      </c>
      <c r="AC1" s="3" t="s">
        <v>2124</v>
      </c>
      <c r="AD1" s="3" t="s">
        <v>2165</v>
      </c>
      <c r="AE1" s="3" t="s">
        <v>2242</v>
      </c>
      <c r="AF1" s="3" t="s">
        <v>2291</v>
      </c>
      <c r="AG1" s="3" t="s">
        <v>2351</v>
      </c>
      <c r="AH1" s="3" t="s">
        <v>2406</v>
      </c>
      <c r="AI1" s="3" t="s">
        <v>2456</v>
      </c>
      <c r="AJ1" s="3" t="s">
        <v>2567</v>
      </c>
      <c r="AK1" s="3" t="s">
        <v>1341</v>
      </c>
      <c r="AL1" s="3" t="s">
        <v>2894</v>
      </c>
      <c r="AM1" s="3" t="s">
        <v>3051</v>
      </c>
    </row>
    <row r="2" spans="1:39" ht="16.5" customHeight="1">
      <c r="A2" s="71" t="s">
        <v>46</v>
      </c>
      <c r="B2" s="1052">
        <v>9272972281.5</v>
      </c>
      <c r="C2" s="1052">
        <v>5298548291</v>
      </c>
      <c r="D2" s="1052">
        <v>7862499094</v>
      </c>
      <c r="E2" s="1052">
        <v>11543601102</v>
      </c>
      <c r="F2" s="1052">
        <v>16147071474.5</v>
      </c>
      <c r="G2" s="1052">
        <v>22447886106</v>
      </c>
      <c r="H2" s="1052">
        <v>35804044156</v>
      </c>
      <c r="I2" s="1052">
        <v>55133311858.5</v>
      </c>
      <c r="J2" s="1052">
        <v>32105584649</v>
      </c>
      <c r="K2" s="1052">
        <v>24166962723</v>
      </c>
      <c r="L2" s="1052">
        <v>34713492406.5</v>
      </c>
      <c r="M2" s="1052">
        <v>27603732752.5</v>
      </c>
      <c r="N2" s="1054">
        <v>27747751443</v>
      </c>
      <c r="O2" s="1054">
        <v>42635160839</v>
      </c>
      <c r="P2" s="1054">
        <v>84076283831</v>
      </c>
      <c r="Q2" s="1054">
        <v>62663387959.5</v>
      </c>
      <c r="R2" s="1054">
        <v>65593395902.5</v>
      </c>
      <c r="S2" s="1054">
        <v>56573284847.5</v>
      </c>
      <c r="T2" s="1054">
        <v>90100094707</v>
      </c>
      <c r="U2" s="1054">
        <v>92405208116.5</v>
      </c>
      <c r="V2" s="1054">
        <v>43759143671.5</v>
      </c>
      <c r="W2" s="1054">
        <v>83899534355.5</v>
      </c>
      <c r="X2" s="1054">
        <v>109434760512.00002</v>
      </c>
      <c r="Y2" s="1054">
        <v>138645227489.00003</v>
      </c>
      <c r="Z2" s="1054">
        <v>107711652081.5</v>
      </c>
      <c r="AA2" s="1054">
        <v>120471970189.5</v>
      </c>
      <c r="AB2" s="1054">
        <v>199679523376.00003</v>
      </c>
      <c r="AC2" s="1054">
        <v>161913987287.5</v>
      </c>
      <c r="AD2" s="1054">
        <v>243643017112.5</v>
      </c>
      <c r="AE2" s="1054">
        <v>198435458347</v>
      </c>
      <c r="AF2" s="1054">
        <v>159047466815.50003</v>
      </c>
      <c r="AG2" s="1054">
        <v>166338145686.5</v>
      </c>
      <c r="AH2" s="1054">
        <v>123637145914.99998</v>
      </c>
      <c r="AI2" s="1054">
        <v>322762706936.5</v>
      </c>
      <c r="AJ2" s="1054">
        <v>206652515650</v>
      </c>
      <c r="AK2" s="1054">
        <v>183419589210</v>
      </c>
      <c r="AL2" s="1054">
        <v>97361086576.5</v>
      </c>
      <c r="AM2" s="1054">
        <v>55149966720.5</v>
      </c>
    </row>
    <row r="3" spans="1:39" ht="16.5" customHeight="1">
      <c r="A3" s="71" t="s">
        <v>47</v>
      </c>
      <c r="B3" s="1052">
        <v>51492433731.5</v>
      </c>
      <c r="C3" s="1052">
        <v>7104243376</v>
      </c>
      <c r="D3" s="1052">
        <v>21915485137</v>
      </c>
      <c r="E3" s="1052">
        <v>21088672720</v>
      </c>
      <c r="F3" s="1052">
        <v>27685953065.5</v>
      </c>
      <c r="G3" s="1052">
        <v>41529541347</v>
      </c>
      <c r="H3" s="1052">
        <v>48039518218</v>
      </c>
      <c r="I3" s="1052">
        <v>62578399666.5</v>
      </c>
      <c r="J3" s="1052">
        <v>30105418830</v>
      </c>
      <c r="K3" s="1052">
        <v>20355930187</v>
      </c>
      <c r="L3" s="1052">
        <v>39896170528.5</v>
      </c>
      <c r="M3" s="1052">
        <v>23941070938.5</v>
      </c>
      <c r="N3" s="1052">
        <v>46813878054</v>
      </c>
      <c r="O3" s="1054">
        <v>40389764831</v>
      </c>
      <c r="P3" s="1054">
        <v>65492491551</v>
      </c>
      <c r="Q3" s="1054">
        <v>64241807162.5</v>
      </c>
      <c r="R3" s="1054">
        <v>41871619975.5</v>
      </c>
      <c r="S3" s="1054">
        <v>38060994422.5</v>
      </c>
      <c r="T3" s="1054">
        <v>46469305103</v>
      </c>
      <c r="U3" s="1054">
        <v>46998530593.5</v>
      </c>
      <c r="V3" s="1054">
        <v>36776896111.5</v>
      </c>
      <c r="W3" s="1054">
        <v>37782402728.5</v>
      </c>
      <c r="X3" s="1054">
        <v>52094910076.000015</v>
      </c>
      <c r="Y3" s="1054">
        <v>57577912365.999969</v>
      </c>
      <c r="Z3" s="1054">
        <v>71035821686.5</v>
      </c>
      <c r="AA3" s="1054">
        <v>68265694015.500031</v>
      </c>
      <c r="AB3" s="1054">
        <v>72027498823.5</v>
      </c>
      <c r="AC3" s="1054">
        <v>51617238702.499969</v>
      </c>
      <c r="AD3" s="1054">
        <v>65451748485.5</v>
      </c>
      <c r="AE3" s="1054">
        <v>67012500179.999939</v>
      </c>
      <c r="AF3" s="1054">
        <v>71611347063.500031</v>
      </c>
      <c r="AG3" s="1054">
        <v>62049432590.5</v>
      </c>
      <c r="AH3" s="1054">
        <v>40568432694.000015</v>
      </c>
      <c r="AI3" s="1054">
        <v>79903132903.5</v>
      </c>
      <c r="AJ3" s="1054">
        <v>51617469043.999969</v>
      </c>
      <c r="AK3" s="1054">
        <v>83893272838.999908</v>
      </c>
      <c r="AL3" s="1054">
        <v>99897033650.499969</v>
      </c>
      <c r="AM3" s="1054">
        <v>67507076106.499939</v>
      </c>
    </row>
    <row r="4" spans="1:39" ht="16.5" customHeight="1">
      <c r="A4" s="71" t="s">
        <v>48</v>
      </c>
      <c r="B4" s="1052">
        <v>60765406013</v>
      </c>
      <c r="C4" s="1052">
        <v>12402791667</v>
      </c>
      <c r="D4" s="1052">
        <v>29777984231</v>
      </c>
      <c r="E4" s="1052">
        <v>32632273822</v>
      </c>
      <c r="F4" s="1052">
        <v>43833024540</v>
      </c>
      <c r="G4" s="1052">
        <v>63977427453</v>
      </c>
      <c r="H4" s="1052">
        <v>83843562374</v>
      </c>
      <c r="I4" s="1052">
        <v>117711711525</v>
      </c>
      <c r="J4" s="1052">
        <v>62211003479</v>
      </c>
      <c r="K4" s="1052">
        <v>44522892910</v>
      </c>
      <c r="L4" s="1052">
        <v>74609662935</v>
      </c>
      <c r="M4" s="1052">
        <v>51544803691</v>
      </c>
      <c r="N4" s="1054">
        <v>74561629497</v>
      </c>
      <c r="O4" s="1054">
        <v>83024925670</v>
      </c>
      <c r="P4" s="1054">
        <v>149568775382</v>
      </c>
      <c r="Q4" s="1054">
        <v>126905195122</v>
      </c>
      <c r="R4" s="1054">
        <v>107465015878</v>
      </c>
      <c r="S4" s="1054">
        <v>94634279270</v>
      </c>
      <c r="T4" s="1054">
        <v>136569399810</v>
      </c>
      <c r="U4" s="1054">
        <v>139403738710</v>
      </c>
      <c r="V4" s="1054">
        <v>80536039783</v>
      </c>
      <c r="W4" s="1054">
        <v>121681937084</v>
      </c>
      <c r="X4" s="1054">
        <v>161529670588.00003</v>
      </c>
      <c r="Y4" s="1054">
        <v>196223139855</v>
      </c>
      <c r="Z4" s="1054">
        <v>178747473768</v>
      </c>
      <c r="AA4" s="1054">
        <v>188737664205.00003</v>
      </c>
      <c r="AB4" s="1054">
        <v>271707022199.50003</v>
      </c>
      <c r="AC4" s="1054">
        <v>213531225989.99997</v>
      </c>
      <c r="AD4" s="1054">
        <v>309094765598</v>
      </c>
      <c r="AE4" s="1054">
        <v>265447958526.99994</v>
      </c>
      <c r="AF4" s="1054">
        <v>230658813879.00006</v>
      </c>
      <c r="AG4" s="1054">
        <v>228387578277</v>
      </c>
      <c r="AH4" s="1054">
        <v>164205578609</v>
      </c>
      <c r="AI4" s="1054">
        <v>402665839840</v>
      </c>
      <c r="AJ4" s="1054">
        <v>258269984693.99997</v>
      </c>
      <c r="AK4" s="1054">
        <v>267312862048.99991</v>
      </c>
      <c r="AL4" s="1054">
        <v>197258120226.99997</v>
      </c>
      <c r="AM4" s="1054">
        <v>122657042826.99994</v>
      </c>
    </row>
    <row r="5" spans="1:39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9">
      <c r="B6" s="3" t="s">
        <v>1951</v>
      </c>
      <c r="C6" s="3" t="s">
        <v>2059</v>
      </c>
      <c r="D6" s="3" t="s">
        <v>2124</v>
      </c>
      <c r="E6" s="4" t="s">
        <v>2165</v>
      </c>
      <c r="F6" s="3" t="s">
        <v>2242</v>
      </c>
      <c r="G6" s="3" t="s">
        <v>2291</v>
      </c>
      <c r="H6" s="3" t="s">
        <v>2351</v>
      </c>
      <c r="I6" s="3" t="s">
        <v>2406</v>
      </c>
      <c r="J6" s="3" t="s">
        <v>2456</v>
      </c>
      <c r="K6" s="3" t="s">
        <v>2567</v>
      </c>
      <c r="L6" s="3" t="s">
        <v>1341</v>
      </c>
      <c r="M6" s="3" t="s">
        <v>2894</v>
      </c>
      <c r="N6" s="3" t="s">
        <v>3051</v>
      </c>
    </row>
    <row r="7" spans="1:39" ht="16.5" customHeight="1">
      <c r="A7" s="71" t="s">
        <v>46</v>
      </c>
      <c r="B7" s="1052">
        <v>120471970.1895</v>
      </c>
      <c r="C7" s="1052">
        <v>199679523.37600002</v>
      </c>
      <c r="D7" s="1052">
        <v>161913987.28749999</v>
      </c>
      <c r="E7" s="1052">
        <v>243643017.11250001</v>
      </c>
      <c r="F7" s="1052">
        <v>198435458.347</v>
      </c>
      <c r="G7" s="1052">
        <v>159047466.81550002</v>
      </c>
      <c r="H7" s="1052">
        <v>166338145.68650001</v>
      </c>
      <c r="I7" s="1052">
        <v>123637145.91499999</v>
      </c>
      <c r="J7" s="1052">
        <v>322762706.93650001</v>
      </c>
      <c r="K7" s="1052">
        <v>206652515.65000001</v>
      </c>
      <c r="L7" s="1052">
        <v>183419589.21000001</v>
      </c>
      <c r="M7" s="1052">
        <v>97361086.576499999</v>
      </c>
      <c r="N7" s="1052">
        <v>55149966.7205</v>
      </c>
    </row>
    <row r="8" spans="1:39" ht="16.5" customHeight="1">
      <c r="A8" s="71" t="s">
        <v>47</v>
      </c>
      <c r="B8" s="1052">
        <v>68265694.015500024</v>
      </c>
      <c r="C8" s="1052">
        <v>72027498.823500007</v>
      </c>
      <c r="D8" s="1052">
        <v>51617238.702499971</v>
      </c>
      <c r="E8" s="1052">
        <v>65451748.4855</v>
      </c>
      <c r="F8" s="1052">
        <v>67012500.17999994</v>
      </c>
      <c r="G8" s="1052">
        <v>71611347.063500032</v>
      </c>
      <c r="H8" s="1052">
        <v>62049432.590499997</v>
      </c>
      <c r="I8" s="1052">
        <v>40568432.694000013</v>
      </c>
      <c r="J8" s="1052">
        <v>79903132.903500006</v>
      </c>
      <c r="K8" s="1052">
        <v>51617469.04399997</v>
      </c>
      <c r="L8" s="1052">
        <v>83893272.838999912</v>
      </c>
      <c r="M8" s="1052">
        <v>99897033.65049997</v>
      </c>
      <c r="N8" s="1052">
        <v>67507076.10649994</v>
      </c>
    </row>
    <row r="9" spans="1:39" ht="16.5" customHeight="1">
      <c r="A9" s="72" t="s">
        <v>48</v>
      </c>
      <c r="B9" s="1053">
        <v>188737664.20500004</v>
      </c>
      <c r="C9" s="1053">
        <v>271707022.19950002</v>
      </c>
      <c r="D9" s="1053">
        <v>213531225.98999998</v>
      </c>
      <c r="E9" s="1053">
        <v>309094765.59799999</v>
      </c>
      <c r="F9" s="1053">
        <v>265447958.52699995</v>
      </c>
      <c r="G9" s="1053">
        <v>230658813.87900007</v>
      </c>
      <c r="H9" s="1053">
        <v>228387578.27700001</v>
      </c>
      <c r="I9" s="1053">
        <v>164205578.609</v>
      </c>
      <c r="J9" s="1053">
        <v>402665839.83999997</v>
      </c>
      <c r="K9" s="1053">
        <v>258269984.69399998</v>
      </c>
      <c r="L9" s="1053">
        <v>267312862.04899991</v>
      </c>
      <c r="M9" s="1053">
        <v>197258120.22699997</v>
      </c>
      <c r="N9" s="1053">
        <v>122657042.82699993</v>
      </c>
    </row>
    <row r="10" spans="1:39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9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9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9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9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9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9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N54"/>
  <sheetViews>
    <sheetView rightToLeft="1" workbookViewId="0">
      <pane xSplit="1" topLeftCell="U1" activePane="topRight" state="frozen"/>
      <selection pane="topRight" activeCell="AA12" sqref="AA12"/>
    </sheetView>
  </sheetViews>
  <sheetFormatPr defaultColWidth="9.125" defaultRowHeight="14.25"/>
  <cols>
    <col min="1" max="1" width="9.125" style="64"/>
    <col min="2" max="14" width="9.75" style="65" customWidth="1"/>
    <col min="15" max="39" width="9.75" style="64" customWidth="1"/>
    <col min="40" max="40" width="9.75" style="978" customWidth="1"/>
    <col min="41" max="16384" width="9.125" style="64"/>
  </cols>
  <sheetData>
    <row r="1" spans="1:40" s="978" customFormat="1" ht="27" customHeight="1">
      <c r="A1" s="976"/>
      <c r="B1" s="979" t="s">
        <v>2098</v>
      </c>
      <c r="C1" s="979" t="s">
        <v>2097</v>
      </c>
      <c r="D1" s="979" t="s">
        <v>2096</v>
      </c>
      <c r="E1" s="979" t="s">
        <v>2095</v>
      </c>
      <c r="F1" s="979" t="s">
        <v>2094</v>
      </c>
      <c r="G1" s="979" t="s">
        <v>2093</v>
      </c>
      <c r="H1" s="979" t="s">
        <v>2092</v>
      </c>
      <c r="I1" s="979" t="s">
        <v>2091</v>
      </c>
      <c r="J1" s="979" t="s">
        <v>2090</v>
      </c>
      <c r="K1" s="979" t="s">
        <v>2089</v>
      </c>
      <c r="L1" s="979" t="s">
        <v>2088</v>
      </c>
      <c r="M1" s="979" t="s">
        <v>2087</v>
      </c>
      <c r="N1" s="979" t="s">
        <v>1994</v>
      </c>
      <c r="O1" s="979" t="s">
        <v>1971</v>
      </c>
      <c r="P1" s="979" t="s">
        <v>1972</v>
      </c>
      <c r="Q1" s="979" t="s">
        <v>1973</v>
      </c>
      <c r="R1" s="979" t="s">
        <v>1974</v>
      </c>
      <c r="S1" s="979" t="s">
        <v>1975</v>
      </c>
      <c r="T1" s="979" t="s">
        <v>1976</v>
      </c>
      <c r="U1" s="979" t="s">
        <v>1977</v>
      </c>
      <c r="V1" s="979" t="s">
        <v>1978</v>
      </c>
      <c r="W1" s="979" t="s">
        <v>1979</v>
      </c>
      <c r="X1" s="979" t="s">
        <v>1980</v>
      </c>
      <c r="Y1" s="979" t="s">
        <v>1981</v>
      </c>
      <c r="Z1" s="979" t="s">
        <v>1982</v>
      </c>
      <c r="AA1" s="979" t="s">
        <v>1983</v>
      </c>
      <c r="AB1" s="979" t="s">
        <v>2099</v>
      </c>
      <c r="AC1" s="979" t="s">
        <v>2144</v>
      </c>
      <c r="AD1" s="979" t="s">
        <v>2188</v>
      </c>
      <c r="AE1" s="979" t="s">
        <v>2264</v>
      </c>
      <c r="AF1" s="979" t="s">
        <v>2314</v>
      </c>
      <c r="AG1" s="979" t="s">
        <v>2372</v>
      </c>
      <c r="AH1" s="979" t="s">
        <v>2429</v>
      </c>
      <c r="AI1" s="979" t="s">
        <v>2465</v>
      </c>
      <c r="AJ1" s="979" t="s">
        <v>2593</v>
      </c>
      <c r="AK1" s="979" t="s">
        <v>2658</v>
      </c>
      <c r="AL1" s="979" t="s">
        <v>2924</v>
      </c>
      <c r="AM1" s="979" t="s">
        <v>3100</v>
      </c>
      <c r="AN1" s="980"/>
    </row>
    <row r="2" spans="1:40" s="976" customFormat="1" ht="27" customHeight="1">
      <c r="B2" s="977" t="s">
        <v>60</v>
      </c>
      <c r="C2" s="977" t="s">
        <v>60</v>
      </c>
      <c r="D2" s="977" t="s">
        <v>60</v>
      </c>
      <c r="E2" s="977" t="s">
        <v>60</v>
      </c>
      <c r="F2" s="977" t="s">
        <v>60</v>
      </c>
      <c r="G2" s="977" t="s">
        <v>60</v>
      </c>
      <c r="H2" s="977" t="s">
        <v>60</v>
      </c>
      <c r="I2" s="977" t="s">
        <v>60</v>
      </c>
      <c r="J2" s="977" t="s">
        <v>60</v>
      </c>
      <c r="K2" s="977" t="s">
        <v>60</v>
      </c>
      <c r="L2" s="977" t="s">
        <v>60</v>
      </c>
      <c r="M2" s="977" t="s">
        <v>60</v>
      </c>
      <c r="N2" s="977" t="s">
        <v>60</v>
      </c>
      <c r="O2" s="977" t="s">
        <v>60</v>
      </c>
      <c r="P2" s="977" t="s">
        <v>60</v>
      </c>
      <c r="Q2" s="977" t="s">
        <v>60</v>
      </c>
      <c r="R2" s="977" t="s">
        <v>60</v>
      </c>
      <c r="S2" s="977" t="s">
        <v>60</v>
      </c>
      <c r="T2" s="977" t="s">
        <v>60</v>
      </c>
      <c r="U2" s="977" t="s">
        <v>60</v>
      </c>
      <c r="V2" s="977" t="s">
        <v>60</v>
      </c>
      <c r="W2" s="977" t="s">
        <v>60</v>
      </c>
      <c r="X2" s="977" t="s">
        <v>60</v>
      </c>
      <c r="Y2" s="977" t="s">
        <v>60</v>
      </c>
      <c r="Z2" s="977" t="s">
        <v>60</v>
      </c>
      <c r="AA2" s="977" t="s">
        <v>60</v>
      </c>
      <c r="AB2" s="977" t="s">
        <v>60</v>
      </c>
      <c r="AC2" s="977" t="s">
        <v>60</v>
      </c>
      <c r="AD2" s="977" t="s">
        <v>60</v>
      </c>
      <c r="AE2" s="977" t="s">
        <v>60</v>
      </c>
      <c r="AF2" s="977" t="s">
        <v>60</v>
      </c>
      <c r="AG2" s="977" t="s">
        <v>60</v>
      </c>
      <c r="AH2" s="977" t="s">
        <v>60</v>
      </c>
      <c r="AI2" s="977" t="s">
        <v>60</v>
      </c>
      <c r="AJ2" s="977" t="s">
        <v>60</v>
      </c>
      <c r="AK2" s="977" t="s">
        <v>60</v>
      </c>
      <c r="AL2" s="977" t="s">
        <v>60</v>
      </c>
      <c r="AM2" s="977" t="s">
        <v>60</v>
      </c>
      <c r="AN2" s="977" t="s">
        <v>229</v>
      </c>
    </row>
    <row r="3" spans="1:40">
      <c r="A3" s="974" t="s">
        <v>50</v>
      </c>
      <c r="B3" s="1055">
        <v>18638</v>
      </c>
      <c r="C3" s="1055">
        <v>14902</v>
      </c>
      <c r="D3" s="1055">
        <v>18768</v>
      </c>
      <c r="E3" s="1055">
        <v>19139</v>
      </c>
      <c r="F3" s="1055">
        <v>18221</v>
      </c>
      <c r="G3" s="1055">
        <v>20179</v>
      </c>
      <c r="H3" s="1055">
        <v>22268</v>
      </c>
      <c r="I3" s="1055">
        <v>20972</v>
      </c>
      <c r="J3" s="1055">
        <v>19297</v>
      </c>
      <c r="K3" s="1055">
        <v>11559</v>
      </c>
      <c r="L3" s="1055">
        <v>12864</v>
      </c>
      <c r="M3" s="1055">
        <v>13034</v>
      </c>
      <c r="N3" s="1055">
        <v>8177</v>
      </c>
      <c r="O3" s="1055">
        <v>10797</v>
      </c>
      <c r="P3" s="1055">
        <v>11042</v>
      </c>
      <c r="Q3" s="1055">
        <v>11654</v>
      </c>
      <c r="R3" s="1055">
        <v>12020</v>
      </c>
      <c r="S3" s="1055">
        <v>13046</v>
      </c>
      <c r="T3" s="1055">
        <v>13947</v>
      </c>
      <c r="U3" s="1055">
        <v>14116</v>
      </c>
      <c r="V3" s="1055">
        <v>14366</v>
      </c>
      <c r="W3" s="1055">
        <v>16585</v>
      </c>
      <c r="X3" s="1055">
        <v>19744</v>
      </c>
      <c r="Y3" s="1055">
        <v>19622</v>
      </c>
      <c r="Z3" s="1055">
        <v>19320</v>
      </c>
      <c r="AA3" s="1055">
        <v>26674</v>
      </c>
      <c r="AB3" s="1055">
        <v>31414</v>
      </c>
      <c r="AC3" s="1055">
        <v>33318</v>
      </c>
      <c r="AD3" s="1055">
        <v>38935</v>
      </c>
      <c r="AE3" s="1055">
        <v>40223</v>
      </c>
      <c r="AF3" s="1055">
        <v>38795</v>
      </c>
      <c r="AG3" s="1055">
        <v>34381</v>
      </c>
      <c r="AH3" s="1055">
        <v>36214</v>
      </c>
      <c r="AI3" s="1055">
        <v>41345</v>
      </c>
      <c r="AJ3" s="1055">
        <v>43179</v>
      </c>
      <c r="AK3" s="1055">
        <v>41624</v>
      </c>
      <c r="AL3" s="1055">
        <v>42639</v>
      </c>
      <c r="AM3" s="1055">
        <v>42415</v>
      </c>
      <c r="AN3" s="1045">
        <f>((AM3-AL3)/AL3)</f>
        <v>-5.2534065057810928E-3</v>
      </c>
    </row>
    <row r="4" spans="1:40">
      <c r="A4" s="974" t="s">
        <v>51</v>
      </c>
      <c r="B4" s="1055">
        <v>332</v>
      </c>
      <c r="C4" s="1055">
        <v>342</v>
      </c>
      <c r="D4" s="1055">
        <v>328</v>
      </c>
      <c r="E4" s="1055">
        <v>393</v>
      </c>
      <c r="F4" s="1055">
        <v>337</v>
      </c>
      <c r="G4" s="1055">
        <v>472</v>
      </c>
      <c r="H4" s="1055">
        <v>611</v>
      </c>
      <c r="I4" s="1055">
        <v>692</v>
      </c>
      <c r="J4" s="1055">
        <v>577</v>
      </c>
      <c r="K4" s="1055">
        <v>520</v>
      </c>
      <c r="L4" s="1055">
        <v>539</v>
      </c>
      <c r="M4" s="1055">
        <v>485</v>
      </c>
      <c r="N4" s="1055">
        <v>497</v>
      </c>
      <c r="O4" s="1055">
        <v>566</v>
      </c>
      <c r="P4" s="1055">
        <v>621</v>
      </c>
      <c r="Q4" s="1055">
        <v>672</v>
      </c>
      <c r="R4" s="1055">
        <v>722</v>
      </c>
      <c r="S4" s="1055">
        <v>768</v>
      </c>
      <c r="T4" s="1055">
        <v>864</v>
      </c>
      <c r="U4" s="1055">
        <v>856</v>
      </c>
      <c r="V4" s="1055">
        <v>974</v>
      </c>
      <c r="W4" s="1055">
        <v>1195</v>
      </c>
      <c r="X4" s="1055">
        <v>1359</v>
      </c>
      <c r="Y4" s="1055">
        <v>1977</v>
      </c>
      <c r="Z4" s="1055">
        <v>2208</v>
      </c>
      <c r="AA4" s="1055">
        <v>2948</v>
      </c>
      <c r="AB4" s="1055">
        <v>3660</v>
      </c>
      <c r="AC4" s="1055">
        <v>4105</v>
      </c>
      <c r="AD4" s="1055">
        <v>5797</v>
      </c>
      <c r="AE4" s="1055">
        <v>5672</v>
      </c>
      <c r="AF4" s="1055">
        <v>5483</v>
      </c>
      <c r="AG4" s="1055">
        <v>4910</v>
      </c>
      <c r="AH4" s="1055">
        <v>5218</v>
      </c>
      <c r="AI4" s="1055">
        <v>5642</v>
      </c>
      <c r="AJ4" s="1055">
        <v>5339</v>
      </c>
      <c r="AK4" s="1055">
        <v>4779</v>
      </c>
      <c r="AL4" s="1055">
        <v>5060</v>
      </c>
      <c r="AM4" s="1055">
        <v>4617</v>
      </c>
      <c r="AN4" s="1045">
        <f t="shared" ref="AN4:AN5" si="0">((AM4-AL4)/AL4)</f>
        <v>-8.75494071146245E-2</v>
      </c>
    </row>
    <row r="5" spans="1:40">
      <c r="A5" s="975" t="s">
        <v>48</v>
      </c>
      <c r="B5" s="1056">
        <v>18970</v>
      </c>
      <c r="C5" s="1056">
        <f t="shared" ref="C5:N5" si="1">C4+C3</f>
        <v>15244</v>
      </c>
      <c r="D5" s="1056">
        <f t="shared" si="1"/>
        <v>19096</v>
      </c>
      <c r="E5" s="1056">
        <f t="shared" si="1"/>
        <v>19532</v>
      </c>
      <c r="F5" s="1056">
        <f t="shared" si="1"/>
        <v>18558</v>
      </c>
      <c r="G5" s="1056">
        <f t="shared" si="1"/>
        <v>20651</v>
      </c>
      <c r="H5" s="1056">
        <f t="shared" si="1"/>
        <v>22879</v>
      </c>
      <c r="I5" s="1056">
        <f t="shared" si="1"/>
        <v>21664</v>
      </c>
      <c r="J5" s="1056">
        <f t="shared" si="1"/>
        <v>19874</v>
      </c>
      <c r="K5" s="1056">
        <f t="shared" si="1"/>
        <v>12079</v>
      </c>
      <c r="L5" s="1056">
        <f t="shared" si="1"/>
        <v>13403</v>
      </c>
      <c r="M5" s="1056">
        <f t="shared" si="1"/>
        <v>13519</v>
      </c>
      <c r="N5" s="1056">
        <f t="shared" si="1"/>
        <v>8674</v>
      </c>
      <c r="O5" s="1056">
        <f t="shared" ref="O5:Y5" si="2">SUM(O3:O4)</f>
        <v>11363</v>
      </c>
      <c r="P5" s="1056">
        <f t="shared" si="2"/>
        <v>11663</v>
      </c>
      <c r="Q5" s="1056">
        <f t="shared" si="2"/>
        <v>12326</v>
      </c>
      <c r="R5" s="1056">
        <f t="shared" si="2"/>
        <v>12742</v>
      </c>
      <c r="S5" s="1056">
        <f t="shared" si="2"/>
        <v>13814</v>
      </c>
      <c r="T5" s="1056">
        <f t="shared" si="2"/>
        <v>14811</v>
      </c>
      <c r="U5" s="1056">
        <f t="shared" si="2"/>
        <v>14972</v>
      </c>
      <c r="V5" s="1056">
        <f t="shared" si="2"/>
        <v>15340</v>
      </c>
      <c r="W5" s="1056">
        <f t="shared" si="2"/>
        <v>17780</v>
      </c>
      <c r="X5" s="1056">
        <f t="shared" si="2"/>
        <v>21103</v>
      </c>
      <c r="Y5" s="1056">
        <f t="shared" si="2"/>
        <v>21599</v>
      </c>
      <c r="Z5" s="1056">
        <f t="shared" ref="Z5:AE5" si="3">SUM(Z3:Z4)</f>
        <v>21528</v>
      </c>
      <c r="AA5" s="1056">
        <f t="shared" si="3"/>
        <v>29622</v>
      </c>
      <c r="AB5" s="1056">
        <f t="shared" si="3"/>
        <v>35074</v>
      </c>
      <c r="AC5" s="1056">
        <f t="shared" si="3"/>
        <v>37423</v>
      </c>
      <c r="AD5" s="1056">
        <f t="shared" si="3"/>
        <v>44732</v>
      </c>
      <c r="AE5" s="1056">
        <f t="shared" si="3"/>
        <v>45895</v>
      </c>
      <c r="AF5" s="1056">
        <f t="shared" ref="AF5:AM5" si="4">SUM(AF3:AF4)</f>
        <v>44278</v>
      </c>
      <c r="AG5" s="1056">
        <f t="shared" si="4"/>
        <v>39291</v>
      </c>
      <c r="AH5" s="1056">
        <f t="shared" si="4"/>
        <v>41432</v>
      </c>
      <c r="AI5" s="1056">
        <f t="shared" si="4"/>
        <v>46987</v>
      </c>
      <c r="AJ5" s="1056">
        <f t="shared" si="4"/>
        <v>48518</v>
      </c>
      <c r="AK5" s="1056">
        <f t="shared" si="4"/>
        <v>46403</v>
      </c>
      <c r="AL5" s="1056">
        <f t="shared" si="4"/>
        <v>47699</v>
      </c>
      <c r="AM5" s="1056">
        <f t="shared" si="4"/>
        <v>47032</v>
      </c>
      <c r="AN5" s="1046">
        <f t="shared" si="0"/>
        <v>-1.3983521667120904E-2</v>
      </c>
    </row>
    <row r="54" spans="23:23">
      <c r="W54" s="5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ارزش جذب و تجهیز منابع مالی</vt:lpstr>
      <vt:lpstr>شاخص صکوک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2021-05-11T09:55:51Z</dcterms:modified>
</cp:coreProperties>
</file>